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1840" windowHeight="13140" tabRatio="895"/>
  </bookViews>
  <sheets>
    <sheet name="101 - Gauteng" sheetId="1" r:id="rId1"/>
    <sheet name="102 - East London" sheetId="2" r:id="rId2"/>
    <sheet name="103 - Kimberley" sheetId="3" r:id="rId3"/>
    <sheet name="104 - PE" sheetId="4" r:id="rId4"/>
    <sheet name="105 - Alberton" sheetId="5" r:id="rId5"/>
    <sheet name="106 - Cape Town " sheetId="13" r:id="rId6"/>
    <sheet name="107 - Free State" sheetId="7" r:id="rId7"/>
    <sheet name="108 - North West" sheetId="8" r:id="rId8"/>
    <sheet name="109 - KZN" sheetId="9" r:id="rId9"/>
    <sheet name="112 - PTA (40 HOURS)" sheetId="10" r:id="rId10"/>
    <sheet name="113 - PTA (45 HOURS)" sheetId="11" r:id="rId11"/>
    <sheet name="114 - Kungweni" sheetId="12" r:id="rId12"/>
    <sheet name="115 - Rustenburg, Brits Mankwe" sheetId="14" r:id="rId13"/>
    <sheet name="116 - Limpopo" sheetId="15" r:id="rId14"/>
    <sheet name="117 - Mpumalanga" sheetId="16" r:id="rId15"/>
  </sheets>
  <definedNames>
    <definedName name="_xlnm._FilterDatabase" localSheetId="0" hidden="1">'101 - Gauteng'!$A$9:$S$69</definedName>
    <definedName name="_xlnm._FilterDatabase" localSheetId="1" hidden="1">'102 - East London'!$A$9:$S$70</definedName>
    <definedName name="_xlnm._FilterDatabase" localSheetId="2" hidden="1">'103 - Kimberley'!$A$9:$S$69</definedName>
    <definedName name="_xlnm._FilterDatabase" localSheetId="3" hidden="1">'104 - PE'!$A$9:$S$70</definedName>
    <definedName name="_xlnm._FilterDatabase" localSheetId="4" hidden="1">'105 - Alberton'!$A$9:$S$69</definedName>
    <definedName name="_xlnm._FilterDatabase" localSheetId="5" hidden="1">'106 - Cape Town '!$A$8:$U$41</definedName>
    <definedName name="_xlnm._FilterDatabase" localSheetId="6" hidden="1">'107 - Free State'!$A$9:$S$69</definedName>
    <definedName name="_xlnm._FilterDatabase" localSheetId="7" hidden="1">'108 - North West'!$A$9:$S$69</definedName>
    <definedName name="_xlnm._FilterDatabase" localSheetId="8" hidden="1">'109 - KZN'!$A$8:$S$48</definedName>
    <definedName name="_xlnm._FilterDatabase" localSheetId="9" hidden="1">'112 - PTA (40 HOURS)'!$A$8:$S$56</definedName>
    <definedName name="_xlnm._FilterDatabase" localSheetId="10" hidden="1">'113 - PTA (45 HOURS)'!$A$8:$S$56</definedName>
    <definedName name="_xlnm._FilterDatabase" localSheetId="11" hidden="1">'114 - Kungweni'!$A$8:$S$56</definedName>
    <definedName name="_xlnm._FilterDatabase" localSheetId="12" hidden="1">'115 - Rustenburg, Brits Mankwe'!#REF!</definedName>
    <definedName name="_xlnm._FilterDatabase" localSheetId="13" hidden="1">'116 - Limpopo'!#REF!</definedName>
    <definedName name="_xlnm._FilterDatabase" localSheetId="14" hidden="1">'117 - Mpumalanga'!#REF!</definedName>
    <definedName name="_xlnm.Print_Area" localSheetId="0">'101 - Gauteng'!$A$1:$S$90</definedName>
    <definedName name="_xlnm.Print_Area" localSheetId="1">'102 - East London'!$A$1:$S$88</definedName>
    <definedName name="_xlnm.Print_Area" localSheetId="2">'103 - Kimberley'!$A$1:$S$91</definedName>
    <definedName name="_xlnm.Print_Area" localSheetId="3">'104 - PE'!$A$1:$S$88</definedName>
    <definedName name="_xlnm.Print_Area" localSheetId="4">'105 - Alberton'!$A$1:$S$86</definedName>
    <definedName name="_xlnm.Print_Area" localSheetId="5">'106 - Cape Town '!$A$1:$U$71</definedName>
    <definedName name="_xlnm.Print_Area" localSheetId="6">'107 - Free State'!$A$1:$S$87</definedName>
    <definedName name="_xlnm.Print_Area" localSheetId="7">'108 - North West'!$A$1:$S$87</definedName>
    <definedName name="_xlnm.Print_Area" localSheetId="8">'109 - KZN'!$A$1:$AC$69</definedName>
    <definedName name="_xlnm.Print_Area" localSheetId="9">'112 - PTA (40 HOURS)'!$A$1:$S$82</definedName>
    <definedName name="_xlnm.Print_Area" localSheetId="10">'113 - PTA (45 HOURS)'!$A$1:$S$73</definedName>
    <definedName name="_xlnm.Print_Area" localSheetId="11">'114 - Kungweni'!$A$1:$S$73</definedName>
    <definedName name="_xlnm.Print_Area" localSheetId="12">'115 - Rustenburg, Brits Mankwe'!$A$1:$Q$83</definedName>
    <definedName name="_xlnm.Print_Area" localSheetId="13">'116 - Limpopo'!$A$1:$Q$83</definedName>
    <definedName name="_xlnm.Print_Area" localSheetId="14">'117 - Mpumalanga'!$A$1:$Q$83</definedName>
    <definedName name="_xlnm.Print_Titles" localSheetId="0">'101 - Gauteng'!$9:$9</definedName>
    <definedName name="_xlnm.Print_Titles" localSheetId="1">'102 - East London'!$9:$9</definedName>
    <definedName name="_xlnm.Print_Titles" localSheetId="2">'103 - Kimberley'!$9:$9</definedName>
    <definedName name="_xlnm.Print_Titles" localSheetId="3">'104 - PE'!$9:$9</definedName>
    <definedName name="_xlnm.Print_Titles" localSheetId="4">'105 - Alberton'!$9:$9</definedName>
    <definedName name="_xlnm.Print_Titles" localSheetId="5">'106 - Cape Town '!$8:$8</definedName>
    <definedName name="_xlnm.Print_Titles" localSheetId="6">'107 - Free State'!$9:$9</definedName>
    <definedName name="_xlnm.Print_Titles" localSheetId="7">'108 - North West'!$9:$9</definedName>
    <definedName name="_xlnm.Print_Titles" localSheetId="8">'109 - KZN'!$8:$8</definedName>
    <definedName name="_xlnm.Print_Titles" localSheetId="9">'112 - PTA (40 HOURS)'!$8:$8</definedName>
    <definedName name="_xlnm.Print_Titles" localSheetId="10">'113 - PTA (45 HOURS)'!$8:$8</definedName>
    <definedName name="_xlnm.Print_Titles" localSheetId="11">'114 - Kungweni'!$8:$8</definedName>
    <definedName name="_xlnm.Print_Titles" localSheetId="12">'115 - Rustenburg, Brits Mankwe'!$7:$7</definedName>
    <definedName name="_xlnm.Print_Titles" localSheetId="13">'116 - Limpopo'!$7:$7</definedName>
    <definedName name="_xlnm.Print_Titles" localSheetId="14">'117 - Mpumalanga'!$7:$7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2" l="1"/>
  <c r="G6" i="11"/>
  <c r="G6" i="10"/>
  <c r="G7" i="8"/>
  <c r="G6" i="8"/>
  <c r="G7" i="7"/>
  <c r="G6" i="7"/>
  <c r="G7" i="5"/>
  <c r="G6" i="5"/>
  <c r="G7" i="4"/>
  <c r="G6" i="4"/>
  <c r="G7" i="3"/>
  <c r="G6" i="3"/>
  <c r="G7" i="2"/>
  <c r="G6" i="2"/>
  <c r="F7" i="2"/>
  <c r="F6" i="2"/>
  <c r="E7" i="2"/>
  <c r="E6" i="2"/>
  <c r="G7" i="1"/>
  <c r="G6" i="1"/>
  <c r="H54" i="12" l="1"/>
  <c r="H44" i="12"/>
  <c r="H20" i="12"/>
  <c r="H54" i="10"/>
  <c r="H40" i="10"/>
  <c r="H39" i="10"/>
  <c r="H19" i="10"/>
  <c r="Q46" i="9"/>
  <c r="P46" i="9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2" i="9"/>
  <c r="P32" i="9"/>
  <c r="Q31" i="9"/>
  <c r="P31" i="9"/>
  <c r="Q30" i="9"/>
  <c r="P30" i="9"/>
  <c r="Q26" i="9"/>
  <c r="P26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P9" i="9"/>
  <c r="H69" i="7"/>
  <c r="H68" i="7"/>
  <c r="H62" i="7"/>
  <c r="H38" i="3"/>
  <c r="H37" i="3"/>
  <c r="H36" i="3"/>
  <c r="H44" i="16"/>
  <c r="H44" i="15"/>
  <c r="H44" i="14"/>
  <c r="H42" i="12"/>
  <c r="H42" i="11"/>
  <c r="H42" i="10"/>
  <c r="H36" i="9"/>
  <c r="H46" i="8"/>
  <c r="H46" i="7"/>
  <c r="H39" i="13"/>
  <c r="H46" i="5"/>
  <c r="H46" i="4"/>
  <c r="H46" i="3"/>
  <c r="H46" i="2"/>
  <c r="H46" i="1"/>
  <c r="H38" i="8" l="1"/>
  <c r="H37" i="8"/>
  <c r="H36" i="8"/>
  <c r="H38" i="7"/>
  <c r="H37" i="7"/>
  <c r="H36" i="7"/>
  <c r="H38" i="5"/>
  <c r="H37" i="5"/>
  <c r="H36" i="5"/>
  <c r="H38" i="4"/>
  <c r="H37" i="4"/>
  <c r="H36" i="4"/>
  <c r="H38" i="2"/>
  <c r="I38" i="2" s="1"/>
  <c r="H37" i="2"/>
  <c r="I37" i="2" s="1"/>
  <c r="H36" i="2"/>
  <c r="I36" i="2" s="1"/>
  <c r="H38" i="1"/>
  <c r="H37" i="1"/>
  <c r="H36" i="1"/>
  <c r="H63" i="1"/>
  <c r="H62" i="1"/>
  <c r="H67" i="5"/>
  <c r="I67" i="5" s="1"/>
  <c r="J67" i="5" s="1"/>
  <c r="H66" i="5"/>
  <c r="I66" i="5" s="1"/>
  <c r="J66" i="5" s="1"/>
  <c r="H65" i="5"/>
  <c r="I65" i="5" s="1"/>
  <c r="J65" i="5" s="1"/>
  <c r="H64" i="5"/>
  <c r="I64" i="5" s="1"/>
  <c r="J64" i="5" s="1"/>
  <c r="H63" i="5"/>
  <c r="I63" i="5" s="1"/>
  <c r="J63" i="5" s="1"/>
  <c r="H62" i="5"/>
  <c r="I62" i="5" s="1"/>
  <c r="J62" i="5" s="1"/>
  <c r="D67" i="16" l="1"/>
  <c r="D66" i="16"/>
  <c r="H65" i="16"/>
  <c r="Q65" i="16" s="1"/>
  <c r="D65" i="16"/>
  <c r="G65" i="16" s="1"/>
  <c r="N65" i="16" s="1"/>
  <c r="H64" i="16"/>
  <c r="D64" i="16"/>
  <c r="H63" i="16"/>
  <c r="Q63" i="16" s="1"/>
  <c r="D63" i="16"/>
  <c r="E63" i="16" s="1"/>
  <c r="F63" i="16" s="1"/>
  <c r="H62" i="16"/>
  <c r="D62" i="16"/>
  <c r="H61" i="16"/>
  <c r="Q61" i="16" s="1"/>
  <c r="D61" i="16"/>
  <c r="E61" i="16" s="1"/>
  <c r="F61" i="16" s="1"/>
  <c r="H60" i="16"/>
  <c r="D60" i="16"/>
  <c r="D59" i="16"/>
  <c r="H59" i="16" s="1"/>
  <c r="D58" i="16"/>
  <c r="D57" i="16"/>
  <c r="H57" i="16" s="1"/>
  <c r="D56" i="16"/>
  <c r="D55" i="16"/>
  <c r="H55" i="16" s="1"/>
  <c r="D54" i="16"/>
  <c r="D53" i="16"/>
  <c r="H53" i="16" s="1"/>
  <c r="D52" i="16"/>
  <c r="H52" i="16" s="1"/>
  <c r="I52" i="16" s="1"/>
  <c r="J52" i="16" s="1"/>
  <c r="D51" i="16"/>
  <c r="D50" i="16"/>
  <c r="H50" i="16" s="1"/>
  <c r="Q50" i="16" s="1"/>
  <c r="D49" i="16"/>
  <c r="D48" i="16"/>
  <c r="H48" i="16" s="1"/>
  <c r="Q48" i="16" s="1"/>
  <c r="D47" i="16"/>
  <c r="H46" i="16"/>
  <c r="Q46" i="16" s="1"/>
  <c r="D46" i="16"/>
  <c r="G46" i="16" s="1"/>
  <c r="H45" i="16"/>
  <c r="G45" i="16"/>
  <c r="N45" i="16" s="1"/>
  <c r="D45" i="16"/>
  <c r="E45" i="16" s="1"/>
  <c r="F45" i="16" s="1"/>
  <c r="Q44" i="16"/>
  <c r="G44" i="16"/>
  <c r="H43" i="16"/>
  <c r="Q43" i="16" s="1"/>
  <c r="D43" i="16"/>
  <c r="E43" i="16" s="1"/>
  <c r="F43" i="16" s="1"/>
  <c r="H42" i="16"/>
  <c r="D42" i="16"/>
  <c r="H41" i="16"/>
  <c r="Q41" i="16" s="1"/>
  <c r="D41" i="16"/>
  <c r="E41" i="16" s="1"/>
  <c r="F41" i="16" s="1"/>
  <c r="D40" i="16"/>
  <c r="D39" i="16"/>
  <c r="H39" i="16" s="1"/>
  <c r="Q39" i="16" s="1"/>
  <c r="D38" i="16"/>
  <c r="D37" i="16"/>
  <c r="H37" i="16" s="1"/>
  <c r="Q37" i="16" s="1"/>
  <c r="D36" i="16"/>
  <c r="D35" i="16"/>
  <c r="H35" i="16" s="1"/>
  <c r="Q35" i="16" s="1"/>
  <c r="D34" i="16"/>
  <c r="G34" i="16" s="1"/>
  <c r="D33" i="16"/>
  <c r="H33" i="16" s="1"/>
  <c r="P32" i="16"/>
  <c r="D32" i="16"/>
  <c r="Q31" i="16"/>
  <c r="D31" i="16"/>
  <c r="E31" i="16" s="1"/>
  <c r="F31" i="16" s="1"/>
  <c r="Q30" i="16"/>
  <c r="D30" i="16"/>
  <c r="E30" i="16" s="1"/>
  <c r="F30" i="16" s="1"/>
  <c r="D29" i="16"/>
  <c r="E29" i="16" s="1"/>
  <c r="Q28" i="16"/>
  <c r="D28" i="16"/>
  <c r="P27" i="16"/>
  <c r="D27" i="16"/>
  <c r="E27" i="16" s="1"/>
  <c r="F27" i="16" s="1"/>
  <c r="P26" i="16"/>
  <c r="D26" i="16"/>
  <c r="E26" i="16" s="1"/>
  <c r="F26" i="16" s="1"/>
  <c r="D25" i="16"/>
  <c r="E25" i="16" s="1"/>
  <c r="F25" i="16" s="1"/>
  <c r="D24" i="16"/>
  <c r="D23" i="16"/>
  <c r="H23" i="16" s="1"/>
  <c r="D22" i="16"/>
  <c r="D21" i="16"/>
  <c r="H21" i="16" s="1"/>
  <c r="H20" i="16"/>
  <c r="Q20" i="16" s="1"/>
  <c r="D20" i="16"/>
  <c r="E20" i="16" s="1"/>
  <c r="F20" i="16" s="1"/>
  <c r="H19" i="16"/>
  <c r="D19" i="16"/>
  <c r="H18" i="16"/>
  <c r="Q18" i="16" s="1"/>
  <c r="D18" i="16"/>
  <c r="G18" i="16" s="1"/>
  <c r="L18" i="16" s="1"/>
  <c r="H17" i="16"/>
  <c r="G17" i="16"/>
  <c r="N17" i="16" s="1"/>
  <c r="H16" i="16"/>
  <c r="D16" i="16"/>
  <c r="H15" i="16"/>
  <c r="Q15" i="16" s="1"/>
  <c r="D15" i="16"/>
  <c r="G15" i="16" s="1"/>
  <c r="H14" i="16"/>
  <c r="D14" i="16"/>
  <c r="H13" i="16"/>
  <c r="Q13" i="16" s="1"/>
  <c r="G13" i="16"/>
  <c r="L13" i="16" s="1"/>
  <c r="D13" i="16"/>
  <c r="E13" i="16" s="1"/>
  <c r="F13" i="16" s="1"/>
  <c r="H12" i="16"/>
  <c r="D12" i="16"/>
  <c r="D11" i="16"/>
  <c r="H11" i="16" s="1"/>
  <c r="Q11" i="16" s="1"/>
  <c r="H10" i="16"/>
  <c r="D10" i="16"/>
  <c r="H9" i="16"/>
  <c r="Q9" i="16" s="1"/>
  <c r="D9" i="16"/>
  <c r="G9" i="16" s="1"/>
  <c r="H8" i="16"/>
  <c r="G8" i="16"/>
  <c r="N8" i="16" s="1"/>
  <c r="D67" i="15"/>
  <c r="G67" i="15" s="1"/>
  <c r="D66" i="15"/>
  <c r="G66" i="15" s="1"/>
  <c r="H65" i="15"/>
  <c r="Q65" i="15" s="1"/>
  <c r="D65" i="15"/>
  <c r="G65" i="15" s="1"/>
  <c r="H64" i="15"/>
  <c r="P64" i="15" s="1"/>
  <c r="D64" i="15"/>
  <c r="E64" i="15" s="1"/>
  <c r="F64" i="15" s="1"/>
  <c r="H63" i="15"/>
  <c r="Q63" i="15" s="1"/>
  <c r="D63" i="15"/>
  <c r="G63" i="15" s="1"/>
  <c r="H62" i="15"/>
  <c r="Q62" i="15" s="1"/>
  <c r="D62" i="15"/>
  <c r="E62" i="15" s="1"/>
  <c r="F62" i="15" s="1"/>
  <c r="H61" i="15"/>
  <c r="Q61" i="15" s="1"/>
  <c r="D61" i="15"/>
  <c r="G61" i="15" s="1"/>
  <c r="H60" i="15"/>
  <c r="Q60" i="15" s="1"/>
  <c r="D60" i="15"/>
  <c r="E60" i="15" s="1"/>
  <c r="F60" i="15" s="1"/>
  <c r="D59" i="15"/>
  <c r="H59" i="15" s="1"/>
  <c r="D58" i="15"/>
  <c r="H58" i="15" s="1"/>
  <c r="D57" i="15"/>
  <c r="H57" i="15" s="1"/>
  <c r="D56" i="15"/>
  <c r="H56" i="15" s="1"/>
  <c r="D55" i="15"/>
  <c r="H55" i="15" s="1"/>
  <c r="D54" i="15"/>
  <c r="H54" i="15" s="1"/>
  <c r="D53" i="15"/>
  <c r="D52" i="15"/>
  <c r="H52" i="15" s="1"/>
  <c r="D51" i="15"/>
  <c r="H51" i="15" s="1"/>
  <c r="D50" i="15"/>
  <c r="H50" i="15" s="1"/>
  <c r="D49" i="15"/>
  <c r="H49" i="15" s="1"/>
  <c r="D48" i="15"/>
  <c r="H48" i="15" s="1"/>
  <c r="D47" i="15"/>
  <c r="H47" i="15" s="1"/>
  <c r="H46" i="15"/>
  <c r="D46" i="15"/>
  <c r="H45" i="15"/>
  <c r="Q45" i="15" s="1"/>
  <c r="G45" i="15"/>
  <c r="D45" i="15"/>
  <c r="E45" i="15" s="1"/>
  <c r="F45" i="15" s="1"/>
  <c r="G44" i="15"/>
  <c r="N44" i="15" s="1"/>
  <c r="H43" i="15"/>
  <c r="D43" i="15"/>
  <c r="H42" i="15"/>
  <c r="Q42" i="15" s="1"/>
  <c r="D42" i="15"/>
  <c r="E42" i="15" s="1"/>
  <c r="F42" i="15" s="1"/>
  <c r="H41" i="15"/>
  <c r="D41" i="15"/>
  <c r="D40" i="15"/>
  <c r="H40" i="15" s="1"/>
  <c r="D39" i="15"/>
  <c r="D38" i="15"/>
  <c r="H38" i="15" s="1"/>
  <c r="D37" i="15"/>
  <c r="D36" i="15"/>
  <c r="H36" i="15" s="1"/>
  <c r="D35" i="15"/>
  <c r="D34" i="15"/>
  <c r="H34" i="15" s="1"/>
  <c r="D33" i="15"/>
  <c r="I32" i="15"/>
  <c r="J32" i="15" s="1"/>
  <c r="Q32" i="15"/>
  <c r="D32" i="15"/>
  <c r="D31" i="15"/>
  <c r="E31" i="15" s="1"/>
  <c r="F31" i="15" s="1"/>
  <c r="D30" i="15"/>
  <c r="E30" i="15" s="1"/>
  <c r="F30" i="15" s="1"/>
  <c r="D29" i="15"/>
  <c r="E29" i="15" s="1"/>
  <c r="D28" i="15"/>
  <c r="Q27" i="15"/>
  <c r="D27" i="15"/>
  <c r="E27" i="15" s="1"/>
  <c r="F27" i="15" s="1"/>
  <c r="Q26" i="15"/>
  <c r="D26" i="15"/>
  <c r="E26" i="15" s="1"/>
  <c r="F26" i="15" s="1"/>
  <c r="D25" i="15"/>
  <c r="E25" i="15" s="1"/>
  <c r="Q25" i="15" s="1"/>
  <c r="D24" i="15"/>
  <c r="D23" i="15"/>
  <c r="D22" i="15"/>
  <c r="D21" i="15"/>
  <c r="H20" i="15"/>
  <c r="Q20" i="15" s="1"/>
  <c r="D20" i="15"/>
  <c r="E20" i="15" s="1"/>
  <c r="F20" i="15" s="1"/>
  <c r="H19" i="15"/>
  <c r="P19" i="15" s="1"/>
  <c r="D19" i="15"/>
  <c r="G19" i="15" s="1"/>
  <c r="H18" i="15"/>
  <c r="Q18" i="15" s="1"/>
  <c r="D18" i="15"/>
  <c r="E18" i="15" s="1"/>
  <c r="F18" i="15" s="1"/>
  <c r="H17" i="15"/>
  <c r="P17" i="15" s="1"/>
  <c r="G17" i="15"/>
  <c r="N17" i="15" s="1"/>
  <c r="H16" i="15"/>
  <c r="P16" i="15" s="1"/>
  <c r="D16" i="15"/>
  <c r="G16" i="15" s="1"/>
  <c r="H15" i="15"/>
  <c r="Q15" i="15" s="1"/>
  <c r="D15" i="15"/>
  <c r="E15" i="15" s="1"/>
  <c r="F15" i="15" s="1"/>
  <c r="H14" i="15"/>
  <c r="P14" i="15" s="1"/>
  <c r="D14" i="15"/>
  <c r="G14" i="15" s="1"/>
  <c r="H13" i="15"/>
  <c r="Q13" i="15" s="1"/>
  <c r="G13" i="15"/>
  <c r="O13" i="15" s="1"/>
  <c r="D13" i="15"/>
  <c r="E13" i="15" s="1"/>
  <c r="F13" i="15" s="1"/>
  <c r="H12" i="15"/>
  <c r="P12" i="15" s="1"/>
  <c r="D12" i="15"/>
  <c r="G12" i="15" s="1"/>
  <c r="D11" i="15"/>
  <c r="H11" i="15" s="1"/>
  <c r="H10" i="15"/>
  <c r="P10" i="15" s="1"/>
  <c r="D10" i="15"/>
  <c r="G10" i="15" s="1"/>
  <c r="H9" i="15"/>
  <c r="Q9" i="15" s="1"/>
  <c r="D9" i="15"/>
  <c r="G9" i="15" s="1"/>
  <c r="O9" i="15" s="1"/>
  <c r="H8" i="15"/>
  <c r="P8" i="15" s="1"/>
  <c r="G8" i="15"/>
  <c r="N8" i="15" s="1"/>
  <c r="D67" i="14"/>
  <c r="G67" i="14" s="1"/>
  <c r="D66" i="14"/>
  <c r="G66" i="14" s="1"/>
  <c r="H65" i="14"/>
  <c r="Q65" i="14" s="1"/>
  <c r="D65" i="14"/>
  <c r="G65" i="14" s="1"/>
  <c r="H64" i="14"/>
  <c r="P64" i="14" s="1"/>
  <c r="D64" i="14"/>
  <c r="G64" i="14" s="1"/>
  <c r="H63" i="14"/>
  <c r="Q63" i="14" s="1"/>
  <c r="D63" i="14"/>
  <c r="G63" i="14" s="1"/>
  <c r="H62" i="14"/>
  <c r="Q62" i="14" s="1"/>
  <c r="D62" i="14"/>
  <c r="G62" i="14" s="1"/>
  <c r="H61" i="14"/>
  <c r="Q61" i="14" s="1"/>
  <c r="D61" i="14"/>
  <c r="G61" i="14" s="1"/>
  <c r="H60" i="14"/>
  <c r="Q60" i="14" s="1"/>
  <c r="D60" i="14"/>
  <c r="G60" i="14" s="1"/>
  <c r="D59" i="14"/>
  <c r="H59" i="14" s="1"/>
  <c r="D58" i="14"/>
  <c r="H58" i="14" s="1"/>
  <c r="D57" i="14"/>
  <c r="H57" i="14" s="1"/>
  <c r="D56" i="14"/>
  <c r="H56" i="14" s="1"/>
  <c r="D55" i="14"/>
  <c r="H55" i="14" s="1"/>
  <c r="D54" i="14"/>
  <c r="G54" i="14" s="1"/>
  <c r="D53" i="14"/>
  <c r="H53" i="14" s="1"/>
  <c r="D52" i="14"/>
  <c r="H52" i="14" s="1"/>
  <c r="D51" i="14"/>
  <c r="H51" i="14" s="1"/>
  <c r="D50" i="14"/>
  <c r="H50" i="14" s="1"/>
  <c r="D49" i="14"/>
  <c r="H49" i="14" s="1"/>
  <c r="D48" i="14"/>
  <c r="H48" i="14" s="1"/>
  <c r="D47" i="14"/>
  <c r="H47" i="14" s="1"/>
  <c r="H46" i="14"/>
  <c r="Q46" i="14" s="1"/>
  <c r="D46" i="14"/>
  <c r="G46" i="14" s="1"/>
  <c r="H45" i="14"/>
  <c r="Q45" i="14" s="1"/>
  <c r="G45" i="14"/>
  <c r="D45" i="14"/>
  <c r="E45" i="14" s="1"/>
  <c r="F45" i="14" s="1"/>
  <c r="Q44" i="14"/>
  <c r="G44" i="14"/>
  <c r="H43" i="14"/>
  <c r="Q43" i="14" s="1"/>
  <c r="D43" i="14"/>
  <c r="G43" i="14" s="1"/>
  <c r="H42" i="14"/>
  <c r="Q42" i="14" s="1"/>
  <c r="D42" i="14"/>
  <c r="E42" i="14" s="1"/>
  <c r="F42" i="14" s="1"/>
  <c r="H41" i="14"/>
  <c r="Q41" i="14" s="1"/>
  <c r="D41" i="14"/>
  <c r="G41" i="14" s="1"/>
  <c r="D40" i="14"/>
  <c r="H40" i="14" s="1"/>
  <c r="D39" i="14"/>
  <c r="H39" i="14" s="1"/>
  <c r="D38" i="14"/>
  <c r="H38" i="14" s="1"/>
  <c r="D37" i="14"/>
  <c r="D36" i="14"/>
  <c r="H36" i="14" s="1"/>
  <c r="Q36" i="14" s="1"/>
  <c r="D35" i="14"/>
  <c r="D34" i="14"/>
  <c r="H34" i="14" s="1"/>
  <c r="Q34" i="14" s="1"/>
  <c r="D33" i="14"/>
  <c r="Q32" i="14"/>
  <c r="D32" i="14"/>
  <c r="D31" i="14"/>
  <c r="E31" i="14" s="1"/>
  <c r="F31" i="14" s="1"/>
  <c r="P30" i="14"/>
  <c r="D30" i="14"/>
  <c r="E30" i="14" s="1"/>
  <c r="F30" i="14" s="1"/>
  <c r="D29" i="14"/>
  <c r="E29" i="14" s="1"/>
  <c r="F29" i="14" s="1"/>
  <c r="P28" i="14"/>
  <c r="D28" i="14"/>
  <c r="Q27" i="14"/>
  <c r="D27" i="14"/>
  <c r="E27" i="14" s="1"/>
  <c r="F27" i="14" s="1"/>
  <c r="Q26" i="14"/>
  <c r="D26" i="14"/>
  <c r="E26" i="14" s="1"/>
  <c r="F26" i="14" s="1"/>
  <c r="D25" i="14"/>
  <c r="E25" i="14" s="1"/>
  <c r="D24" i="14"/>
  <c r="D23" i="14"/>
  <c r="D22" i="14"/>
  <c r="D21" i="14"/>
  <c r="H20" i="14"/>
  <c r="P20" i="14" s="1"/>
  <c r="D20" i="14"/>
  <c r="G20" i="14" s="1"/>
  <c r="O20" i="14" s="1"/>
  <c r="H19" i="14"/>
  <c r="Q19" i="14" s="1"/>
  <c r="D19" i="14"/>
  <c r="G19" i="14" s="1"/>
  <c r="O19" i="14" s="1"/>
  <c r="H18" i="14"/>
  <c r="P18" i="14" s="1"/>
  <c r="D18" i="14"/>
  <c r="G18" i="14" s="1"/>
  <c r="O18" i="14" s="1"/>
  <c r="H17" i="14"/>
  <c r="Q17" i="14" s="1"/>
  <c r="G17" i="14"/>
  <c r="O17" i="14" s="1"/>
  <c r="H16" i="14"/>
  <c r="Q16" i="14" s="1"/>
  <c r="D16" i="14"/>
  <c r="G16" i="14" s="1"/>
  <c r="O16" i="14" s="1"/>
  <c r="H15" i="14"/>
  <c r="P15" i="14" s="1"/>
  <c r="D15" i="14"/>
  <c r="G15" i="14" s="1"/>
  <c r="O15" i="14" s="1"/>
  <c r="H14" i="14"/>
  <c r="Q14" i="14" s="1"/>
  <c r="D14" i="14"/>
  <c r="G14" i="14" s="1"/>
  <c r="O14" i="14" s="1"/>
  <c r="H13" i="14"/>
  <c r="P13" i="14" s="1"/>
  <c r="G13" i="14"/>
  <c r="O13" i="14" s="1"/>
  <c r="D13" i="14"/>
  <c r="E13" i="14" s="1"/>
  <c r="F13" i="14" s="1"/>
  <c r="H12" i="14"/>
  <c r="Q12" i="14" s="1"/>
  <c r="D12" i="14"/>
  <c r="E12" i="14" s="1"/>
  <c r="F12" i="14" s="1"/>
  <c r="D11" i="14"/>
  <c r="G11" i="14" s="1"/>
  <c r="O11" i="14" s="1"/>
  <c r="H10" i="14"/>
  <c r="Q10" i="14" s="1"/>
  <c r="D10" i="14"/>
  <c r="G10" i="14" s="1"/>
  <c r="O10" i="14" s="1"/>
  <c r="H9" i="14"/>
  <c r="P9" i="14" s="1"/>
  <c r="D9" i="14"/>
  <c r="G9" i="14" s="1"/>
  <c r="O9" i="14" s="1"/>
  <c r="H8" i="14"/>
  <c r="Q8" i="14" s="1"/>
  <c r="G8" i="14"/>
  <c r="O8" i="14" s="1"/>
  <c r="G19" i="12"/>
  <c r="Q19" i="12" s="1"/>
  <c r="G19" i="11"/>
  <c r="N19" i="11" s="1"/>
  <c r="I54" i="10"/>
  <c r="J54" i="10" s="1"/>
  <c r="H18" i="10"/>
  <c r="R18" i="10" s="1"/>
  <c r="H14" i="10"/>
  <c r="R14" i="10" s="1"/>
  <c r="G19" i="10"/>
  <c r="Q19" i="10" s="1"/>
  <c r="N19" i="10"/>
  <c r="H31" i="9"/>
  <c r="I31" i="9" s="1"/>
  <c r="J31" i="9" s="1"/>
  <c r="G18" i="9"/>
  <c r="G19" i="8"/>
  <c r="Q19" i="8" s="1"/>
  <c r="G19" i="7"/>
  <c r="Q19" i="7" s="1"/>
  <c r="G50" i="13"/>
  <c r="G19" i="13"/>
  <c r="G19" i="5"/>
  <c r="G19" i="4"/>
  <c r="Q19" i="4" s="1"/>
  <c r="N19" i="4"/>
  <c r="G19" i="3"/>
  <c r="Q19" i="3" s="1"/>
  <c r="G19" i="2"/>
  <c r="Q19" i="2" s="1"/>
  <c r="E33" i="16" l="1"/>
  <c r="F33" i="16" s="1"/>
  <c r="I41" i="16"/>
  <c r="J41" i="16" s="1"/>
  <c r="E22" i="16"/>
  <c r="F22" i="16" s="1"/>
  <c r="H22" i="16"/>
  <c r="Q22" i="16" s="1"/>
  <c r="E28" i="16"/>
  <c r="F28" i="16" s="1"/>
  <c r="G28" i="16"/>
  <c r="G24" i="16"/>
  <c r="M24" i="16" s="1"/>
  <c r="H24" i="16"/>
  <c r="Q24" i="16" s="1"/>
  <c r="E32" i="16"/>
  <c r="F32" i="16" s="1"/>
  <c r="G32" i="16"/>
  <c r="E59" i="16"/>
  <c r="F59" i="16" s="1"/>
  <c r="G21" i="15"/>
  <c r="H21" i="15"/>
  <c r="P21" i="15" s="1"/>
  <c r="E22" i="15"/>
  <c r="F22" i="15" s="1"/>
  <c r="H22" i="15"/>
  <c r="Q22" i="15" s="1"/>
  <c r="G23" i="15"/>
  <c r="H23" i="15"/>
  <c r="P23" i="15" s="1"/>
  <c r="E24" i="15"/>
  <c r="F24" i="15" s="1"/>
  <c r="H24" i="15"/>
  <c r="Q24" i="15" s="1"/>
  <c r="E28" i="15"/>
  <c r="G28" i="15"/>
  <c r="L28" i="15" s="1"/>
  <c r="E32" i="15"/>
  <c r="G32" i="15"/>
  <c r="E28" i="14"/>
  <c r="G28" i="14"/>
  <c r="E32" i="14"/>
  <c r="F32" i="14" s="1"/>
  <c r="G32" i="14"/>
  <c r="G21" i="14"/>
  <c r="L21" i="14" s="1"/>
  <c r="H21" i="14"/>
  <c r="Q21" i="14" s="1"/>
  <c r="G22" i="14"/>
  <c r="H22" i="14"/>
  <c r="P22" i="14" s="1"/>
  <c r="G23" i="14"/>
  <c r="H23" i="14"/>
  <c r="Q23" i="14" s="1"/>
  <c r="G24" i="14"/>
  <c r="H24" i="14"/>
  <c r="P24" i="14" s="1"/>
  <c r="N19" i="12"/>
  <c r="P19" i="10"/>
  <c r="N19" i="2"/>
  <c r="O19" i="10"/>
  <c r="E39" i="16"/>
  <c r="F39" i="16" s="1"/>
  <c r="S18" i="10"/>
  <c r="E9" i="15"/>
  <c r="F9" i="15" s="1"/>
  <c r="R54" i="10"/>
  <c r="P19" i="12"/>
  <c r="E36" i="15"/>
  <c r="F36" i="15" s="1"/>
  <c r="I22" i="16"/>
  <c r="J22" i="16" s="1"/>
  <c r="O19" i="12"/>
  <c r="I64" i="15"/>
  <c r="J64" i="15" s="1"/>
  <c r="I13" i="16"/>
  <c r="J13" i="16" s="1"/>
  <c r="S54" i="10"/>
  <c r="E9" i="16"/>
  <c r="F9" i="16" s="1"/>
  <c r="I43" i="16"/>
  <c r="J43" i="16" s="1"/>
  <c r="I63" i="16"/>
  <c r="J63" i="16" s="1"/>
  <c r="E11" i="16"/>
  <c r="F11" i="16" s="1"/>
  <c r="P13" i="16"/>
  <c r="E15" i="16"/>
  <c r="F15" i="16" s="1"/>
  <c r="O17" i="16"/>
  <c r="E18" i="16"/>
  <c r="F18" i="16" s="1"/>
  <c r="I20" i="16"/>
  <c r="J20" i="16" s="1"/>
  <c r="P22" i="16"/>
  <c r="E24" i="16"/>
  <c r="F24" i="16" s="1"/>
  <c r="I24" i="16"/>
  <c r="J24" i="16" s="1"/>
  <c r="I28" i="16"/>
  <c r="J28" i="16" s="1"/>
  <c r="E35" i="16"/>
  <c r="F35" i="16" s="1"/>
  <c r="E53" i="16"/>
  <c r="F53" i="16" s="1"/>
  <c r="I61" i="16"/>
  <c r="J61" i="16" s="1"/>
  <c r="P63" i="16"/>
  <c r="E65" i="16"/>
  <c r="F65" i="16" s="1"/>
  <c r="O8" i="16"/>
  <c r="I11" i="16"/>
  <c r="J11" i="16" s="1"/>
  <c r="E37" i="16"/>
  <c r="F37" i="16" s="1"/>
  <c r="P41" i="16"/>
  <c r="I44" i="16"/>
  <c r="J44" i="16" s="1"/>
  <c r="O45" i="16"/>
  <c r="E46" i="16"/>
  <c r="F46" i="16" s="1"/>
  <c r="P15" i="16"/>
  <c r="G20" i="16"/>
  <c r="L20" i="16" s="1"/>
  <c r="G22" i="16"/>
  <c r="L22" i="16" s="1"/>
  <c r="P30" i="16"/>
  <c r="P31" i="16"/>
  <c r="G41" i="16"/>
  <c r="L41" i="16" s="1"/>
  <c r="M8" i="16"/>
  <c r="I9" i="16"/>
  <c r="J9" i="16" s="1"/>
  <c r="G11" i="16"/>
  <c r="N11" i="16" s="1"/>
  <c r="I15" i="16"/>
  <c r="J15" i="16" s="1"/>
  <c r="M17" i="16"/>
  <c r="I18" i="16"/>
  <c r="J18" i="16" s="1"/>
  <c r="P18" i="16"/>
  <c r="P20" i="16"/>
  <c r="P24" i="16"/>
  <c r="P28" i="16"/>
  <c r="I30" i="16"/>
  <c r="J30" i="16" s="1"/>
  <c r="I31" i="16"/>
  <c r="J31" i="16" s="1"/>
  <c r="G33" i="16"/>
  <c r="O33" i="16" s="1"/>
  <c r="G35" i="16"/>
  <c r="O35" i="16" s="1"/>
  <c r="G37" i="16"/>
  <c r="M37" i="16" s="1"/>
  <c r="G39" i="16"/>
  <c r="O39" i="16" s="1"/>
  <c r="G43" i="16"/>
  <c r="M43" i="16" s="1"/>
  <c r="P46" i="16"/>
  <c r="G48" i="16"/>
  <c r="N48" i="16" s="1"/>
  <c r="G50" i="16"/>
  <c r="N50" i="16" s="1"/>
  <c r="G52" i="16"/>
  <c r="O52" i="16" s="1"/>
  <c r="G55" i="16"/>
  <c r="M55" i="16" s="1"/>
  <c r="G57" i="16"/>
  <c r="L57" i="16" s="1"/>
  <c r="G61" i="16"/>
  <c r="M61" i="16" s="1"/>
  <c r="G63" i="16"/>
  <c r="L63" i="16" s="1"/>
  <c r="P9" i="16"/>
  <c r="P43" i="16"/>
  <c r="P44" i="16"/>
  <c r="M45" i="16"/>
  <c r="I46" i="16"/>
  <c r="J46" i="16" s="1"/>
  <c r="E48" i="16"/>
  <c r="F48" i="16" s="1"/>
  <c r="I48" i="16"/>
  <c r="J48" i="16" s="1"/>
  <c r="E50" i="16"/>
  <c r="F50" i="16" s="1"/>
  <c r="I50" i="16"/>
  <c r="J50" i="16" s="1"/>
  <c r="E52" i="16"/>
  <c r="F52" i="16" s="1"/>
  <c r="G53" i="16"/>
  <c r="L53" i="16" s="1"/>
  <c r="E55" i="16"/>
  <c r="F55" i="16" s="1"/>
  <c r="E57" i="16"/>
  <c r="F57" i="16" s="1"/>
  <c r="G59" i="16"/>
  <c r="L59" i="16" s="1"/>
  <c r="P61" i="16"/>
  <c r="I65" i="16"/>
  <c r="J65" i="16" s="1"/>
  <c r="P65" i="16"/>
  <c r="O8" i="15"/>
  <c r="I15" i="15"/>
  <c r="J15" i="15" s="1"/>
  <c r="I20" i="15"/>
  <c r="J20" i="15" s="1"/>
  <c r="I24" i="15"/>
  <c r="J24" i="15" s="1"/>
  <c r="P42" i="15"/>
  <c r="E49" i="15"/>
  <c r="F49" i="15" s="1"/>
  <c r="I60" i="15"/>
  <c r="J60" i="15" s="1"/>
  <c r="E11" i="15"/>
  <c r="F11" i="15" s="1"/>
  <c r="I13" i="15"/>
  <c r="J13" i="15" s="1"/>
  <c r="I18" i="15"/>
  <c r="J18" i="15" s="1"/>
  <c r="F28" i="15"/>
  <c r="E34" i="15"/>
  <c r="F34" i="15" s="1"/>
  <c r="I42" i="15"/>
  <c r="J42" i="15" s="1"/>
  <c r="O44" i="15"/>
  <c r="E47" i="15"/>
  <c r="F47" i="15" s="1"/>
  <c r="E51" i="15"/>
  <c r="F51" i="15" s="1"/>
  <c r="I62" i="15"/>
  <c r="J62" i="15" s="1"/>
  <c r="F29" i="15"/>
  <c r="I29" i="15"/>
  <c r="J29" i="15" s="1"/>
  <c r="G15" i="15"/>
  <c r="O15" i="15" s="1"/>
  <c r="G38" i="15"/>
  <c r="O38" i="15" s="1"/>
  <c r="G40" i="15"/>
  <c r="L40" i="15" s="1"/>
  <c r="P45" i="15"/>
  <c r="G56" i="15"/>
  <c r="N56" i="15" s="1"/>
  <c r="G58" i="15"/>
  <c r="N58" i="15" s="1"/>
  <c r="G60" i="15"/>
  <c r="N60" i="15" s="1"/>
  <c r="G62" i="15"/>
  <c r="N62" i="15" s="1"/>
  <c r="P9" i="15"/>
  <c r="M17" i="15"/>
  <c r="G18" i="15"/>
  <c r="O18" i="15" s="1"/>
  <c r="G20" i="15"/>
  <c r="O20" i="15" s="1"/>
  <c r="G22" i="15"/>
  <c r="O22" i="15" s="1"/>
  <c r="P26" i="15"/>
  <c r="P27" i="15"/>
  <c r="G42" i="15"/>
  <c r="L42" i="15" s="1"/>
  <c r="G54" i="15"/>
  <c r="N54" i="15" s="1"/>
  <c r="G64" i="15"/>
  <c r="N64" i="15" s="1"/>
  <c r="M8" i="15"/>
  <c r="I9" i="15"/>
  <c r="J9" i="15" s="1"/>
  <c r="G11" i="15"/>
  <c r="O11" i="15" s="1"/>
  <c r="P13" i="15"/>
  <c r="P15" i="15"/>
  <c r="O17" i="15"/>
  <c r="P18" i="15"/>
  <c r="P20" i="15"/>
  <c r="P24" i="15"/>
  <c r="F25" i="15"/>
  <c r="I26" i="15"/>
  <c r="J26" i="15" s="1"/>
  <c r="I27" i="15"/>
  <c r="J27" i="15" s="1"/>
  <c r="P32" i="15"/>
  <c r="G34" i="15"/>
  <c r="G36" i="15"/>
  <c r="L36" i="15" s="1"/>
  <c r="E38" i="15"/>
  <c r="F38" i="15" s="1"/>
  <c r="E40" i="15"/>
  <c r="F40" i="15" s="1"/>
  <c r="M44" i="15"/>
  <c r="I45" i="15"/>
  <c r="J45" i="15" s="1"/>
  <c r="G47" i="15"/>
  <c r="N47" i="15" s="1"/>
  <c r="G49" i="15"/>
  <c r="N49" i="15" s="1"/>
  <c r="G51" i="15"/>
  <c r="N51" i="15" s="1"/>
  <c r="E54" i="15"/>
  <c r="F54" i="15" s="1"/>
  <c r="E56" i="15"/>
  <c r="F56" i="15" s="1"/>
  <c r="E58" i="15"/>
  <c r="F58" i="15" s="1"/>
  <c r="P60" i="15"/>
  <c r="P62" i="15"/>
  <c r="G24" i="15"/>
  <c r="O24" i="15" s="1"/>
  <c r="P25" i="15"/>
  <c r="R31" i="9"/>
  <c r="S31" i="9"/>
  <c r="P19" i="5"/>
  <c r="N19" i="5"/>
  <c r="Q19" i="5"/>
  <c r="O19" i="5"/>
  <c r="P19" i="4"/>
  <c r="O19" i="4"/>
  <c r="P19" i="2"/>
  <c r="O19" i="2"/>
  <c r="O9" i="16"/>
  <c r="M9" i="16"/>
  <c r="N9" i="16"/>
  <c r="G10" i="16"/>
  <c r="E10" i="16"/>
  <c r="F10" i="16" s="1"/>
  <c r="P10" i="16"/>
  <c r="I10" i="16"/>
  <c r="J10" i="16" s="1"/>
  <c r="Q10" i="16"/>
  <c r="G12" i="16"/>
  <c r="E12" i="16"/>
  <c r="F12" i="16" s="1"/>
  <c r="P12" i="16"/>
  <c r="I12" i="16"/>
  <c r="J12" i="16" s="1"/>
  <c r="Q12" i="16"/>
  <c r="O15" i="16"/>
  <c r="M15" i="16"/>
  <c r="N15" i="16"/>
  <c r="G16" i="16"/>
  <c r="E16" i="16"/>
  <c r="F16" i="16" s="1"/>
  <c r="P16" i="16"/>
  <c r="I16" i="16"/>
  <c r="J16" i="16" s="1"/>
  <c r="Q16" i="16"/>
  <c r="P17" i="16"/>
  <c r="I17" i="16"/>
  <c r="J17" i="16" s="1"/>
  <c r="Q17" i="16"/>
  <c r="N20" i="16"/>
  <c r="G21" i="16"/>
  <c r="E21" i="16"/>
  <c r="F21" i="16" s="1"/>
  <c r="P21" i="16"/>
  <c r="I21" i="16"/>
  <c r="J21" i="16" s="1"/>
  <c r="Q21" i="16"/>
  <c r="O24" i="16"/>
  <c r="N24" i="16"/>
  <c r="Q33" i="16"/>
  <c r="P33" i="16"/>
  <c r="I33" i="16"/>
  <c r="J33" i="16" s="1"/>
  <c r="P8" i="16"/>
  <c r="I8" i="16"/>
  <c r="J8" i="16" s="1"/>
  <c r="Q8" i="16"/>
  <c r="L9" i="16"/>
  <c r="O11" i="16"/>
  <c r="P11" i="16"/>
  <c r="O13" i="16"/>
  <c r="M13" i="16"/>
  <c r="N13" i="16"/>
  <c r="G14" i="16"/>
  <c r="E14" i="16"/>
  <c r="F14" i="16" s="1"/>
  <c r="P14" i="16"/>
  <c r="I14" i="16"/>
  <c r="J14" i="16" s="1"/>
  <c r="Q14" i="16"/>
  <c r="L15" i="16"/>
  <c r="O18" i="16"/>
  <c r="M18" i="16"/>
  <c r="N18" i="16"/>
  <c r="G19" i="16"/>
  <c r="E19" i="16"/>
  <c r="F19" i="16" s="1"/>
  <c r="P19" i="16"/>
  <c r="I19" i="16"/>
  <c r="J19" i="16" s="1"/>
  <c r="Q19" i="16"/>
  <c r="G23" i="16"/>
  <c r="E23" i="16"/>
  <c r="F23" i="16" s="1"/>
  <c r="P23" i="16"/>
  <c r="I23" i="16"/>
  <c r="J23" i="16" s="1"/>
  <c r="Q23" i="16"/>
  <c r="F29" i="16"/>
  <c r="N34" i="16"/>
  <c r="L34" i="16"/>
  <c r="M34" i="16"/>
  <c r="O34" i="16"/>
  <c r="Q26" i="16"/>
  <c r="Q27" i="16"/>
  <c r="Q32" i="16"/>
  <c r="L33" i="16"/>
  <c r="H34" i="16"/>
  <c r="L35" i="16"/>
  <c r="P35" i="16"/>
  <c r="P37" i="16"/>
  <c r="M39" i="16"/>
  <c r="P39" i="16"/>
  <c r="O43" i="16"/>
  <c r="N43" i="16"/>
  <c r="O44" i="16"/>
  <c r="M44" i="16"/>
  <c r="N44" i="16"/>
  <c r="O46" i="16"/>
  <c r="M46" i="16"/>
  <c r="N46" i="16"/>
  <c r="G47" i="16"/>
  <c r="E47" i="16"/>
  <c r="F47" i="16" s="1"/>
  <c r="H47" i="16"/>
  <c r="G49" i="16"/>
  <c r="E49" i="16"/>
  <c r="F49" i="16" s="1"/>
  <c r="H49" i="16"/>
  <c r="G51" i="16"/>
  <c r="E51" i="16"/>
  <c r="F51" i="16" s="1"/>
  <c r="H51" i="16"/>
  <c r="Q55" i="16"/>
  <c r="I55" i="16"/>
  <c r="J55" i="16" s="1"/>
  <c r="O55" i="16"/>
  <c r="N55" i="16"/>
  <c r="P55" i="16"/>
  <c r="Q59" i="16"/>
  <c r="I59" i="16"/>
  <c r="J59" i="16" s="1"/>
  <c r="M59" i="16"/>
  <c r="P59" i="16"/>
  <c r="O61" i="16"/>
  <c r="L61" i="16"/>
  <c r="P62" i="16"/>
  <c r="I62" i="16"/>
  <c r="J62" i="16" s="1"/>
  <c r="Q62" i="16"/>
  <c r="G66" i="16"/>
  <c r="E66" i="16"/>
  <c r="F66" i="16" s="1"/>
  <c r="G67" i="16"/>
  <c r="E67" i="16"/>
  <c r="F67" i="16" s="1"/>
  <c r="L8" i="16"/>
  <c r="L17" i="16"/>
  <c r="I26" i="16"/>
  <c r="J26" i="16" s="1"/>
  <c r="I27" i="16"/>
  <c r="J27" i="16" s="1"/>
  <c r="I32" i="16"/>
  <c r="J32" i="16" s="1"/>
  <c r="E34" i="16"/>
  <c r="F34" i="16" s="1"/>
  <c r="I35" i="16"/>
  <c r="J35" i="16" s="1"/>
  <c r="G36" i="16"/>
  <c r="E36" i="16"/>
  <c r="F36" i="16" s="1"/>
  <c r="H36" i="16"/>
  <c r="I37" i="16"/>
  <c r="J37" i="16" s="1"/>
  <c r="G38" i="16"/>
  <c r="E38" i="16"/>
  <c r="F38" i="16" s="1"/>
  <c r="H38" i="16"/>
  <c r="I39" i="16"/>
  <c r="J39" i="16" s="1"/>
  <c r="G40" i="16"/>
  <c r="E40" i="16"/>
  <c r="F40" i="16" s="1"/>
  <c r="H40" i="16"/>
  <c r="M41" i="16"/>
  <c r="G42" i="16"/>
  <c r="E42" i="16"/>
  <c r="F42" i="16" s="1"/>
  <c r="P42" i="16"/>
  <c r="I42" i="16"/>
  <c r="J42" i="16" s="1"/>
  <c r="Q42" i="16"/>
  <c r="L43" i="16"/>
  <c r="L44" i="16"/>
  <c r="P45" i="16"/>
  <c r="I45" i="16"/>
  <c r="J45" i="16" s="1"/>
  <c r="Q45" i="16"/>
  <c r="L46" i="16"/>
  <c r="O48" i="16"/>
  <c r="L48" i="16"/>
  <c r="P48" i="16"/>
  <c r="O50" i="16"/>
  <c r="P50" i="16"/>
  <c r="P52" i="16"/>
  <c r="Q52" i="16"/>
  <c r="Q53" i="16"/>
  <c r="I53" i="16"/>
  <c r="J53" i="16" s="1"/>
  <c r="M53" i="16"/>
  <c r="P53" i="16"/>
  <c r="Q57" i="16"/>
  <c r="I57" i="16"/>
  <c r="J57" i="16" s="1"/>
  <c r="M57" i="16"/>
  <c r="P57" i="16"/>
  <c r="N61" i="16"/>
  <c r="G62" i="16"/>
  <c r="E62" i="16"/>
  <c r="F62" i="16" s="1"/>
  <c r="O65" i="16"/>
  <c r="M65" i="16"/>
  <c r="L65" i="16"/>
  <c r="H66" i="16"/>
  <c r="H67" i="16"/>
  <c r="L45" i="16"/>
  <c r="G54" i="16"/>
  <c r="E54" i="16"/>
  <c r="F54" i="16" s="1"/>
  <c r="H54" i="16"/>
  <c r="G56" i="16"/>
  <c r="E56" i="16"/>
  <c r="F56" i="16" s="1"/>
  <c r="H56" i="16"/>
  <c r="G58" i="16"/>
  <c r="E58" i="16"/>
  <c r="F58" i="16" s="1"/>
  <c r="H58" i="16"/>
  <c r="G60" i="16"/>
  <c r="E60" i="16"/>
  <c r="F60" i="16" s="1"/>
  <c r="P60" i="16"/>
  <c r="I60" i="16"/>
  <c r="J60" i="16" s="1"/>
  <c r="Q60" i="16"/>
  <c r="O63" i="16"/>
  <c r="N63" i="16"/>
  <c r="G64" i="16"/>
  <c r="E64" i="16"/>
  <c r="F64" i="16" s="1"/>
  <c r="P64" i="16"/>
  <c r="I64" i="16"/>
  <c r="J64" i="16" s="1"/>
  <c r="Q64" i="16"/>
  <c r="N10" i="15"/>
  <c r="L10" i="15"/>
  <c r="O10" i="15"/>
  <c r="M10" i="15"/>
  <c r="Q11" i="15"/>
  <c r="P11" i="15"/>
  <c r="I11" i="15"/>
  <c r="J11" i="15" s="1"/>
  <c r="N12" i="15"/>
  <c r="L12" i="15"/>
  <c r="O12" i="15"/>
  <c r="M12" i="15"/>
  <c r="N14" i="15"/>
  <c r="L14" i="15"/>
  <c r="O14" i="15"/>
  <c r="M14" i="15"/>
  <c r="N16" i="15"/>
  <c r="L16" i="15"/>
  <c r="O16" i="15"/>
  <c r="M16" i="15"/>
  <c r="N19" i="15"/>
  <c r="L19" i="15"/>
  <c r="O19" i="15"/>
  <c r="M19" i="15"/>
  <c r="N21" i="15"/>
  <c r="L21" i="15"/>
  <c r="O21" i="15"/>
  <c r="M21" i="15"/>
  <c r="N23" i="15"/>
  <c r="L23" i="15"/>
  <c r="O23" i="15"/>
  <c r="M23" i="15"/>
  <c r="Q8" i="15"/>
  <c r="L9" i="15"/>
  <c r="N9" i="15"/>
  <c r="Q10" i="15"/>
  <c r="L11" i="15"/>
  <c r="Q12" i="15"/>
  <c r="L13" i="15"/>
  <c r="N13" i="15"/>
  <c r="Q14" i="15"/>
  <c r="Q16" i="15"/>
  <c r="Q17" i="15"/>
  <c r="L18" i="15"/>
  <c r="Q19" i="15"/>
  <c r="N20" i="15"/>
  <c r="Q23" i="15"/>
  <c r="L24" i="15"/>
  <c r="N24" i="15"/>
  <c r="P31" i="15"/>
  <c r="I31" i="15"/>
  <c r="J31" i="15" s="1"/>
  <c r="Q34" i="15"/>
  <c r="I34" i="15"/>
  <c r="J34" i="15" s="1"/>
  <c r="O34" i="15"/>
  <c r="M34" i="15"/>
  <c r="N34" i="15"/>
  <c r="P34" i="15"/>
  <c r="Q38" i="15"/>
  <c r="I38" i="15"/>
  <c r="J38" i="15" s="1"/>
  <c r="M38" i="15"/>
  <c r="P38" i="15"/>
  <c r="P41" i="15"/>
  <c r="I41" i="15"/>
  <c r="J41" i="15" s="1"/>
  <c r="Q41" i="15"/>
  <c r="O45" i="15"/>
  <c r="M45" i="15"/>
  <c r="L45" i="15"/>
  <c r="Q46" i="15"/>
  <c r="P46" i="15"/>
  <c r="I46" i="15"/>
  <c r="J46" i="15" s="1"/>
  <c r="P47" i="15"/>
  <c r="I47" i="15"/>
  <c r="J47" i="15" s="1"/>
  <c r="Q47" i="15"/>
  <c r="P49" i="15"/>
  <c r="I49" i="15"/>
  <c r="J49" i="15" s="1"/>
  <c r="Q49" i="15"/>
  <c r="P51" i="15"/>
  <c r="I51" i="15"/>
  <c r="J51" i="15" s="1"/>
  <c r="Q51" i="15"/>
  <c r="I8" i="15"/>
  <c r="J8" i="15" s="1"/>
  <c r="L8" i="15"/>
  <c r="M9" i="15"/>
  <c r="E10" i="15"/>
  <c r="F10" i="15" s="1"/>
  <c r="I10" i="15"/>
  <c r="J10" i="15" s="1"/>
  <c r="M11" i="15"/>
  <c r="E12" i="15"/>
  <c r="F12" i="15" s="1"/>
  <c r="I12" i="15"/>
  <c r="J12" i="15" s="1"/>
  <c r="M13" i="15"/>
  <c r="E14" i="15"/>
  <c r="F14" i="15" s="1"/>
  <c r="I14" i="15"/>
  <c r="J14" i="15" s="1"/>
  <c r="E16" i="15"/>
  <c r="F16" i="15" s="1"/>
  <c r="I16" i="15"/>
  <c r="J16" i="15" s="1"/>
  <c r="I17" i="15"/>
  <c r="J17" i="15" s="1"/>
  <c r="L17" i="15"/>
  <c r="M18" i="15"/>
  <c r="E19" i="15"/>
  <c r="F19" i="15" s="1"/>
  <c r="I19" i="15"/>
  <c r="J19" i="15" s="1"/>
  <c r="E21" i="15"/>
  <c r="F21" i="15" s="1"/>
  <c r="E23" i="15"/>
  <c r="F23" i="15" s="1"/>
  <c r="M24" i="15"/>
  <c r="I25" i="15"/>
  <c r="J25" i="15" s="1"/>
  <c r="M28" i="15"/>
  <c r="Q29" i="15"/>
  <c r="Q31" i="15"/>
  <c r="F32" i="15"/>
  <c r="L34" i="15"/>
  <c r="Q36" i="15"/>
  <c r="I36" i="15"/>
  <c r="J36" i="15" s="1"/>
  <c r="N36" i="15"/>
  <c r="P36" i="15"/>
  <c r="L38" i="15"/>
  <c r="Q40" i="15"/>
  <c r="I40" i="15"/>
  <c r="J40" i="15" s="1"/>
  <c r="M40" i="15"/>
  <c r="P40" i="15"/>
  <c r="G41" i="15"/>
  <c r="E41" i="15"/>
  <c r="F41" i="15" s="1"/>
  <c r="N45" i="15"/>
  <c r="G46" i="15"/>
  <c r="E46" i="15"/>
  <c r="F46" i="15" s="1"/>
  <c r="P28" i="15"/>
  <c r="I28" i="15"/>
  <c r="J28" i="15" s="1"/>
  <c r="Q28" i="15"/>
  <c r="P30" i="15"/>
  <c r="I30" i="15"/>
  <c r="J30" i="15" s="1"/>
  <c r="Q30" i="15"/>
  <c r="G33" i="15"/>
  <c r="E33" i="15"/>
  <c r="F33" i="15" s="1"/>
  <c r="H33" i="15"/>
  <c r="G35" i="15"/>
  <c r="E35" i="15"/>
  <c r="F35" i="15" s="1"/>
  <c r="H35" i="15"/>
  <c r="G37" i="15"/>
  <c r="E37" i="15"/>
  <c r="F37" i="15" s="1"/>
  <c r="H37" i="15"/>
  <c r="G39" i="15"/>
  <c r="E39" i="15"/>
  <c r="F39" i="15" s="1"/>
  <c r="H39" i="15"/>
  <c r="O42" i="15"/>
  <c r="N42" i="15"/>
  <c r="G43" i="15"/>
  <c r="E43" i="15"/>
  <c r="F43" i="15" s="1"/>
  <c r="P43" i="15"/>
  <c r="I43" i="15"/>
  <c r="J43" i="15" s="1"/>
  <c r="Q43" i="15"/>
  <c r="P44" i="15"/>
  <c r="I44" i="15"/>
  <c r="J44" i="15" s="1"/>
  <c r="Q44" i="15"/>
  <c r="Q48" i="15"/>
  <c r="P48" i="15"/>
  <c r="I48" i="15"/>
  <c r="J48" i="15" s="1"/>
  <c r="Q50" i="15"/>
  <c r="P50" i="15"/>
  <c r="I50" i="15"/>
  <c r="J50" i="15" s="1"/>
  <c r="Q52" i="15"/>
  <c r="P52" i="15"/>
  <c r="I52" i="15"/>
  <c r="J52" i="15" s="1"/>
  <c r="L44" i="15"/>
  <c r="M47" i="15"/>
  <c r="O47" i="15"/>
  <c r="E48" i="15"/>
  <c r="F48" i="15" s="1"/>
  <c r="G48" i="15"/>
  <c r="O49" i="15"/>
  <c r="E50" i="15"/>
  <c r="F50" i="15" s="1"/>
  <c r="G50" i="15"/>
  <c r="M51" i="15"/>
  <c r="O51" i="15"/>
  <c r="E52" i="15"/>
  <c r="F52" i="15" s="1"/>
  <c r="G52" i="15"/>
  <c r="G53" i="15"/>
  <c r="E53" i="15"/>
  <c r="F53" i="15" s="1"/>
  <c r="H53" i="15"/>
  <c r="Q55" i="15"/>
  <c r="P55" i="15"/>
  <c r="I55" i="15"/>
  <c r="J55" i="15" s="1"/>
  <c r="Q57" i="15"/>
  <c r="P57" i="15"/>
  <c r="I57" i="15"/>
  <c r="J57" i="15" s="1"/>
  <c r="Q59" i="15"/>
  <c r="P59" i="15"/>
  <c r="I59" i="15"/>
  <c r="J59" i="15" s="1"/>
  <c r="O65" i="15"/>
  <c r="M65" i="15"/>
  <c r="N65" i="15"/>
  <c r="L65" i="15"/>
  <c r="L47" i="15"/>
  <c r="L49" i="15"/>
  <c r="L51" i="15"/>
  <c r="P54" i="15"/>
  <c r="I54" i="15"/>
  <c r="J54" i="15" s="1"/>
  <c r="Q54" i="15"/>
  <c r="P56" i="15"/>
  <c r="I56" i="15"/>
  <c r="J56" i="15" s="1"/>
  <c r="Q56" i="15"/>
  <c r="P58" i="15"/>
  <c r="I58" i="15"/>
  <c r="J58" i="15" s="1"/>
  <c r="Q58" i="15"/>
  <c r="O61" i="15"/>
  <c r="M61" i="15"/>
  <c r="N61" i="15"/>
  <c r="L61" i="15"/>
  <c r="O63" i="15"/>
  <c r="M63" i="15"/>
  <c r="N63" i="15"/>
  <c r="L63" i="15"/>
  <c r="O54" i="15"/>
  <c r="E55" i="15"/>
  <c r="F55" i="15" s="1"/>
  <c r="G55" i="15"/>
  <c r="O56" i="15"/>
  <c r="E57" i="15"/>
  <c r="F57" i="15" s="1"/>
  <c r="G57" i="15"/>
  <c r="E59" i="15"/>
  <c r="F59" i="15" s="1"/>
  <c r="G59" i="15"/>
  <c r="E61" i="15"/>
  <c r="F61" i="15" s="1"/>
  <c r="I61" i="15"/>
  <c r="J61" i="15" s="1"/>
  <c r="P61" i="15"/>
  <c r="O62" i="15"/>
  <c r="E63" i="15"/>
  <c r="F63" i="15" s="1"/>
  <c r="I63" i="15"/>
  <c r="J63" i="15" s="1"/>
  <c r="P63" i="15"/>
  <c r="M64" i="15"/>
  <c r="Q64" i="15"/>
  <c r="E65" i="15"/>
  <c r="F65" i="15" s="1"/>
  <c r="I65" i="15"/>
  <c r="J65" i="15" s="1"/>
  <c r="P65" i="15"/>
  <c r="H66" i="15"/>
  <c r="H67" i="15"/>
  <c r="L56" i="15"/>
  <c r="E66" i="15"/>
  <c r="F66" i="15" s="1"/>
  <c r="E67" i="15"/>
  <c r="F67" i="15" s="1"/>
  <c r="E21" i="14"/>
  <c r="F21" i="14" s="1"/>
  <c r="E34" i="14"/>
  <c r="F34" i="14" s="1"/>
  <c r="O22" i="14"/>
  <c r="M22" i="14"/>
  <c r="N22" i="14"/>
  <c r="L22" i="14"/>
  <c r="O23" i="14"/>
  <c r="M23" i="14"/>
  <c r="N23" i="14"/>
  <c r="L23" i="14"/>
  <c r="O24" i="14"/>
  <c r="M24" i="14"/>
  <c r="N24" i="14"/>
  <c r="L24" i="14"/>
  <c r="O41" i="14"/>
  <c r="M41" i="14"/>
  <c r="N41" i="14"/>
  <c r="L41" i="14"/>
  <c r="O43" i="14"/>
  <c r="M43" i="14"/>
  <c r="N43" i="14"/>
  <c r="L43" i="14"/>
  <c r="O44" i="14"/>
  <c r="M44" i="14"/>
  <c r="N44" i="14"/>
  <c r="L44" i="14"/>
  <c r="O54" i="14"/>
  <c r="M54" i="14"/>
  <c r="N54" i="14"/>
  <c r="L54" i="14"/>
  <c r="O60" i="14"/>
  <c r="M60" i="14"/>
  <c r="N60" i="14"/>
  <c r="L60" i="14"/>
  <c r="O61" i="14"/>
  <c r="M61" i="14"/>
  <c r="N61" i="14"/>
  <c r="L61" i="14"/>
  <c r="O62" i="14"/>
  <c r="M62" i="14"/>
  <c r="N62" i="14"/>
  <c r="L62" i="14"/>
  <c r="O63" i="14"/>
  <c r="M63" i="14"/>
  <c r="N63" i="14"/>
  <c r="L63" i="14"/>
  <c r="O64" i="14"/>
  <c r="M64" i="14"/>
  <c r="N64" i="14"/>
  <c r="L64" i="14"/>
  <c r="O65" i="14"/>
  <c r="M65" i="14"/>
  <c r="N65" i="14"/>
  <c r="L65" i="14"/>
  <c r="L8" i="14"/>
  <c r="N8" i="14"/>
  <c r="L9" i="14"/>
  <c r="N9" i="14"/>
  <c r="L10" i="14"/>
  <c r="N10" i="14"/>
  <c r="L11" i="14"/>
  <c r="N11" i="14"/>
  <c r="L13" i="14"/>
  <c r="N13" i="14"/>
  <c r="L14" i="14"/>
  <c r="N14" i="14"/>
  <c r="L15" i="14"/>
  <c r="N15" i="14"/>
  <c r="L16" i="14"/>
  <c r="N16" i="14"/>
  <c r="L17" i="14"/>
  <c r="N17" i="14"/>
  <c r="L18" i="14"/>
  <c r="N18" i="14"/>
  <c r="L19" i="14"/>
  <c r="N19" i="14"/>
  <c r="L20" i="14"/>
  <c r="N20" i="14"/>
  <c r="O21" i="14"/>
  <c r="N21" i="14"/>
  <c r="E38" i="14"/>
  <c r="F38" i="14" s="1"/>
  <c r="O45" i="14"/>
  <c r="M45" i="14"/>
  <c r="N45" i="14"/>
  <c r="L45" i="14"/>
  <c r="O46" i="14"/>
  <c r="M46" i="14"/>
  <c r="N46" i="14"/>
  <c r="L46" i="14"/>
  <c r="M8" i="14"/>
  <c r="M9" i="14"/>
  <c r="M10" i="14"/>
  <c r="M11" i="14"/>
  <c r="M13" i="14"/>
  <c r="M14" i="14"/>
  <c r="M15" i="14"/>
  <c r="M16" i="14"/>
  <c r="M17" i="14"/>
  <c r="M18" i="14"/>
  <c r="M19" i="14"/>
  <c r="M20" i="14"/>
  <c r="M21" i="14"/>
  <c r="E10" i="14"/>
  <c r="F10" i="14" s="1"/>
  <c r="E16" i="14"/>
  <c r="F16" i="14" s="1"/>
  <c r="E56" i="14"/>
  <c r="F56" i="14" s="1"/>
  <c r="E60" i="14"/>
  <c r="F60" i="14" s="1"/>
  <c r="E64" i="14"/>
  <c r="F64" i="14" s="1"/>
  <c r="I12" i="14"/>
  <c r="J12" i="14" s="1"/>
  <c r="E14" i="14"/>
  <c r="F14" i="14" s="1"/>
  <c r="E19" i="14"/>
  <c r="F19" i="14" s="1"/>
  <c r="E23" i="14"/>
  <c r="F23" i="14" s="1"/>
  <c r="I32" i="14"/>
  <c r="J32" i="14" s="1"/>
  <c r="E36" i="14"/>
  <c r="F36" i="14" s="1"/>
  <c r="E40" i="14"/>
  <c r="F40" i="14" s="1"/>
  <c r="I42" i="14"/>
  <c r="J42" i="14" s="1"/>
  <c r="I45" i="14"/>
  <c r="J45" i="14" s="1"/>
  <c r="E58" i="14"/>
  <c r="F58" i="14" s="1"/>
  <c r="E62" i="14"/>
  <c r="F62" i="14" s="1"/>
  <c r="P8" i="14"/>
  <c r="P10" i="14"/>
  <c r="G12" i="14"/>
  <c r="P14" i="14"/>
  <c r="P16" i="14"/>
  <c r="P17" i="14"/>
  <c r="P19" i="14"/>
  <c r="P23" i="14"/>
  <c r="P26" i="14"/>
  <c r="P27" i="14"/>
  <c r="G42" i="14"/>
  <c r="G47" i="14"/>
  <c r="G49" i="14"/>
  <c r="G51" i="14"/>
  <c r="P60" i="14"/>
  <c r="P62" i="14"/>
  <c r="I8" i="14"/>
  <c r="J8" i="14" s="1"/>
  <c r="I10" i="14"/>
  <c r="J10" i="14" s="1"/>
  <c r="P12" i="14"/>
  <c r="I14" i="14"/>
  <c r="J14" i="14" s="1"/>
  <c r="I16" i="14"/>
  <c r="J16" i="14" s="1"/>
  <c r="I17" i="14"/>
  <c r="J17" i="14" s="1"/>
  <c r="I19" i="14"/>
  <c r="J19" i="14" s="1"/>
  <c r="I21" i="14"/>
  <c r="J21" i="14" s="1"/>
  <c r="I26" i="14"/>
  <c r="J26" i="14" s="1"/>
  <c r="I27" i="14"/>
  <c r="J27" i="14" s="1"/>
  <c r="P32" i="14"/>
  <c r="G34" i="14"/>
  <c r="G36" i="14"/>
  <c r="G38" i="14"/>
  <c r="G40" i="14"/>
  <c r="P42" i="14"/>
  <c r="P45" i="14"/>
  <c r="E47" i="14"/>
  <c r="F47" i="14" s="1"/>
  <c r="E49" i="14"/>
  <c r="F49" i="14" s="1"/>
  <c r="E51" i="14"/>
  <c r="F51" i="14" s="1"/>
  <c r="G56" i="14"/>
  <c r="G58" i="14"/>
  <c r="I60" i="14"/>
  <c r="J60" i="14" s="1"/>
  <c r="I62" i="14"/>
  <c r="J62" i="14" s="1"/>
  <c r="I64" i="14"/>
  <c r="J64" i="14" s="1"/>
  <c r="F25" i="14"/>
  <c r="F28" i="14"/>
  <c r="Q9" i="14"/>
  <c r="H11" i="14"/>
  <c r="Q13" i="14"/>
  <c r="Q15" i="14"/>
  <c r="Q18" i="14"/>
  <c r="Q20" i="14"/>
  <c r="Q24" i="14"/>
  <c r="Q28" i="14"/>
  <c r="Q30" i="14"/>
  <c r="P31" i="14"/>
  <c r="I31" i="14"/>
  <c r="J31" i="14" s="1"/>
  <c r="Q31" i="14"/>
  <c r="P34" i="14"/>
  <c r="P36" i="14"/>
  <c r="Q39" i="14"/>
  <c r="P39" i="14"/>
  <c r="I39" i="14"/>
  <c r="J39" i="14" s="1"/>
  <c r="P47" i="14"/>
  <c r="I47" i="14"/>
  <c r="J47" i="14" s="1"/>
  <c r="Q47" i="14"/>
  <c r="P49" i="14"/>
  <c r="I49" i="14"/>
  <c r="J49" i="14" s="1"/>
  <c r="Q49" i="14"/>
  <c r="P51" i="14"/>
  <c r="I51" i="14"/>
  <c r="J51" i="14" s="1"/>
  <c r="Q51" i="14"/>
  <c r="E9" i="14"/>
  <c r="F9" i="14" s="1"/>
  <c r="I9" i="14"/>
  <c r="J9" i="14" s="1"/>
  <c r="E11" i="14"/>
  <c r="F11" i="14" s="1"/>
  <c r="I13" i="14"/>
  <c r="J13" i="14" s="1"/>
  <c r="E15" i="14"/>
  <c r="F15" i="14" s="1"/>
  <c r="I15" i="14"/>
  <c r="J15" i="14" s="1"/>
  <c r="E18" i="14"/>
  <c r="F18" i="14" s="1"/>
  <c r="I18" i="14"/>
  <c r="J18" i="14" s="1"/>
  <c r="E20" i="14"/>
  <c r="F20" i="14" s="1"/>
  <c r="I20" i="14"/>
  <c r="J20" i="14" s="1"/>
  <c r="E22" i="14"/>
  <c r="F22" i="14" s="1"/>
  <c r="E24" i="14"/>
  <c r="F24" i="14" s="1"/>
  <c r="I28" i="14"/>
  <c r="J28" i="14" s="1"/>
  <c r="I30" i="14"/>
  <c r="J30" i="14" s="1"/>
  <c r="G33" i="14"/>
  <c r="E33" i="14"/>
  <c r="F33" i="14" s="1"/>
  <c r="H33" i="14"/>
  <c r="I34" i="14"/>
  <c r="J34" i="14" s="1"/>
  <c r="G35" i="14"/>
  <c r="E35" i="14"/>
  <c r="F35" i="14" s="1"/>
  <c r="H35" i="14"/>
  <c r="I36" i="14"/>
  <c r="J36" i="14" s="1"/>
  <c r="G37" i="14"/>
  <c r="E37" i="14"/>
  <c r="F37" i="14" s="1"/>
  <c r="H37" i="14"/>
  <c r="P38" i="14"/>
  <c r="I38" i="14"/>
  <c r="J38" i="14" s="1"/>
  <c r="Q38" i="14"/>
  <c r="P40" i="14"/>
  <c r="I40" i="14"/>
  <c r="J40" i="14" s="1"/>
  <c r="Q40" i="14"/>
  <c r="Q48" i="14"/>
  <c r="P48" i="14"/>
  <c r="I48" i="14"/>
  <c r="J48" i="14" s="1"/>
  <c r="Q50" i="14"/>
  <c r="P50" i="14"/>
  <c r="I50" i="14"/>
  <c r="J50" i="14" s="1"/>
  <c r="P52" i="14"/>
  <c r="I52" i="14"/>
  <c r="J52" i="14" s="1"/>
  <c r="Q52" i="14"/>
  <c r="E39" i="14"/>
  <c r="F39" i="14" s="1"/>
  <c r="G39" i="14"/>
  <c r="E41" i="14"/>
  <c r="F41" i="14" s="1"/>
  <c r="I41" i="14"/>
  <c r="J41" i="14" s="1"/>
  <c r="P41" i="14"/>
  <c r="E43" i="14"/>
  <c r="F43" i="14" s="1"/>
  <c r="I43" i="14"/>
  <c r="J43" i="14" s="1"/>
  <c r="P43" i="14"/>
  <c r="I44" i="14"/>
  <c r="J44" i="14" s="1"/>
  <c r="P44" i="14"/>
  <c r="E46" i="14"/>
  <c r="F46" i="14" s="1"/>
  <c r="I46" i="14"/>
  <c r="J46" i="14" s="1"/>
  <c r="P46" i="14"/>
  <c r="E48" i="14"/>
  <c r="F48" i="14" s="1"/>
  <c r="G48" i="14"/>
  <c r="E50" i="14"/>
  <c r="F50" i="14" s="1"/>
  <c r="G50" i="14"/>
  <c r="E52" i="14"/>
  <c r="F52" i="14" s="1"/>
  <c r="G52" i="14"/>
  <c r="Q53" i="14"/>
  <c r="P53" i="14"/>
  <c r="I53" i="14"/>
  <c r="J53" i="14" s="1"/>
  <c r="Q55" i="14"/>
  <c r="P55" i="14"/>
  <c r="I55" i="14"/>
  <c r="J55" i="14" s="1"/>
  <c r="Q57" i="14"/>
  <c r="P57" i="14"/>
  <c r="I57" i="14"/>
  <c r="J57" i="14" s="1"/>
  <c r="Q59" i="14"/>
  <c r="P59" i="14"/>
  <c r="I59" i="14"/>
  <c r="J59" i="14" s="1"/>
  <c r="P56" i="14"/>
  <c r="I56" i="14"/>
  <c r="J56" i="14" s="1"/>
  <c r="Q56" i="14"/>
  <c r="P58" i="14"/>
  <c r="I58" i="14"/>
  <c r="J58" i="14" s="1"/>
  <c r="Q58" i="14"/>
  <c r="E53" i="14"/>
  <c r="F53" i="14" s="1"/>
  <c r="G53" i="14"/>
  <c r="H54" i="14"/>
  <c r="E55" i="14"/>
  <c r="F55" i="14" s="1"/>
  <c r="G55" i="14"/>
  <c r="E57" i="14"/>
  <c r="F57" i="14" s="1"/>
  <c r="G57" i="14"/>
  <c r="E59" i="14"/>
  <c r="F59" i="14" s="1"/>
  <c r="G59" i="14"/>
  <c r="E61" i="14"/>
  <c r="F61" i="14" s="1"/>
  <c r="I61" i="14"/>
  <c r="J61" i="14" s="1"/>
  <c r="P61" i="14"/>
  <c r="E63" i="14"/>
  <c r="F63" i="14" s="1"/>
  <c r="I63" i="14"/>
  <c r="J63" i="14" s="1"/>
  <c r="P63" i="14"/>
  <c r="Q64" i="14"/>
  <c r="E65" i="14"/>
  <c r="F65" i="14" s="1"/>
  <c r="I65" i="14"/>
  <c r="J65" i="14" s="1"/>
  <c r="P65" i="14"/>
  <c r="H66" i="14"/>
  <c r="H67" i="14"/>
  <c r="E54" i="14"/>
  <c r="F54" i="14" s="1"/>
  <c r="E66" i="14"/>
  <c r="F66" i="14" s="1"/>
  <c r="E67" i="14"/>
  <c r="F67" i="14" s="1"/>
  <c r="Q19" i="11"/>
  <c r="O19" i="11"/>
  <c r="P19" i="11"/>
  <c r="S14" i="10"/>
  <c r="N18" i="9"/>
  <c r="O18" i="9"/>
  <c r="N19" i="8"/>
  <c r="P19" i="8"/>
  <c r="O19" i="8"/>
  <c r="N19" i="7"/>
  <c r="P19" i="7"/>
  <c r="O19" i="7"/>
  <c r="P50" i="13"/>
  <c r="N50" i="13"/>
  <c r="Q50" i="13"/>
  <c r="O50" i="13"/>
  <c r="P19" i="13"/>
  <c r="N19" i="13"/>
  <c r="Q19" i="13"/>
  <c r="O19" i="13"/>
  <c r="N19" i="3"/>
  <c r="P19" i="3"/>
  <c r="O19" i="3"/>
  <c r="L55" i="16" l="1"/>
  <c r="N53" i="16"/>
  <c r="O53" i="16"/>
  <c r="M50" i="16"/>
  <c r="N41" i="16"/>
  <c r="O41" i="16"/>
  <c r="N39" i="16"/>
  <c r="L39" i="16"/>
  <c r="L24" i="16"/>
  <c r="M20" i="16"/>
  <c r="M63" i="16"/>
  <c r="N57" i="16"/>
  <c r="O57" i="16"/>
  <c r="M52" i="16"/>
  <c r="M48" i="16"/>
  <c r="M33" i="16"/>
  <c r="N33" i="16"/>
  <c r="N22" i="16"/>
  <c r="L54" i="15"/>
  <c r="M56" i="15"/>
  <c r="M54" i="15"/>
  <c r="N40" i="15"/>
  <c r="O40" i="15"/>
  <c r="O36" i="15"/>
  <c r="N28" i="15"/>
  <c r="N18" i="15"/>
  <c r="N11" i="15"/>
  <c r="L62" i="15"/>
  <c r="M62" i="15"/>
  <c r="O58" i="15"/>
  <c r="M49" i="15"/>
  <c r="M42" i="15"/>
  <c r="M36" i="15"/>
  <c r="O28" i="15"/>
  <c r="I23" i="15"/>
  <c r="J23" i="15" s="1"/>
  <c r="I21" i="15"/>
  <c r="J21" i="15" s="1"/>
  <c r="M20" i="15"/>
  <c r="N38" i="15"/>
  <c r="Q21" i="15"/>
  <c r="L20" i="15"/>
  <c r="P22" i="15"/>
  <c r="I22" i="15"/>
  <c r="J22" i="15" s="1"/>
  <c r="I24" i="14"/>
  <c r="J24" i="14" s="1"/>
  <c r="I22" i="14"/>
  <c r="J22" i="14" s="1"/>
  <c r="Q22" i="14"/>
  <c r="I23" i="14"/>
  <c r="J23" i="14" s="1"/>
  <c r="P21" i="14"/>
  <c r="O59" i="16"/>
  <c r="L64" i="15"/>
  <c r="O64" i="15"/>
  <c r="P29" i="15"/>
  <c r="L52" i="16"/>
  <c r="L50" i="16"/>
  <c r="N59" i="16"/>
  <c r="O37" i="16"/>
  <c r="M11" i="16"/>
  <c r="N15" i="15"/>
  <c r="M22" i="16"/>
  <c r="L58" i="15"/>
  <c r="M58" i="15"/>
  <c r="M15" i="15"/>
  <c r="L15" i="15"/>
  <c r="M35" i="16"/>
  <c r="O22" i="16"/>
  <c r="O20" i="16"/>
  <c r="O60" i="15"/>
  <c r="M22" i="15"/>
  <c r="N22" i="15"/>
  <c r="N35" i="16"/>
  <c r="L37" i="16"/>
  <c r="L60" i="15"/>
  <c r="N52" i="16"/>
  <c r="M60" i="15"/>
  <c r="L22" i="15"/>
  <c r="N37" i="16"/>
  <c r="L11" i="16"/>
  <c r="N32" i="14"/>
  <c r="L32" i="14"/>
  <c r="M32" i="14"/>
  <c r="O32" i="14"/>
  <c r="N28" i="14"/>
  <c r="L28" i="14"/>
  <c r="O28" i="14"/>
  <c r="M28" i="14"/>
  <c r="N64" i="16"/>
  <c r="L64" i="16"/>
  <c r="M64" i="16"/>
  <c r="O64" i="16"/>
  <c r="N60" i="16"/>
  <c r="L60" i="16"/>
  <c r="M60" i="16"/>
  <c r="O60" i="16"/>
  <c r="P56" i="16"/>
  <c r="I56" i="16"/>
  <c r="J56" i="16" s="1"/>
  <c r="Q56" i="16"/>
  <c r="N56" i="16"/>
  <c r="L56" i="16"/>
  <c r="M56" i="16"/>
  <c r="O56" i="16"/>
  <c r="P66" i="16"/>
  <c r="I66" i="16"/>
  <c r="J66" i="16" s="1"/>
  <c r="N42" i="16"/>
  <c r="L42" i="16"/>
  <c r="M42" i="16"/>
  <c r="O42" i="16"/>
  <c r="P40" i="16"/>
  <c r="I40" i="16"/>
  <c r="J40" i="16" s="1"/>
  <c r="Q40" i="16"/>
  <c r="N40" i="16"/>
  <c r="L40" i="16"/>
  <c r="M40" i="16"/>
  <c r="O40" i="16"/>
  <c r="P36" i="16"/>
  <c r="I36" i="16"/>
  <c r="J36" i="16" s="1"/>
  <c r="Q36" i="16"/>
  <c r="N36" i="16"/>
  <c r="L36" i="16"/>
  <c r="M36" i="16"/>
  <c r="O36" i="16"/>
  <c r="P51" i="16"/>
  <c r="I51" i="16"/>
  <c r="J51" i="16" s="1"/>
  <c r="Q51" i="16"/>
  <c r="N51" i="16"/>
  <c r="L51" i="16"/>
  <c r="O51" i="16"/>
  <c r="M51" i="16"/>
  <c r="P47" i="16"/>
  <c r="I47" i="16"/>
  <c r="J47" i="16" s="1"/>
  <c r="Q47" i="16"/>
  <c r="N47" i="16"/>
  <c r="L47" i="16"/>
  <c r="O47" i="16"/>
  <c r="M47" i="16"/>
  <c r="P34" i="16"/>
  <c r="Q34" i="16"/>
  <c r="I34" i="16"/>
  <c r="J34" i="16" s="1"/>
  <c r="O28" i="16"/>
  <c r="M28" i="16"/>
  <c r="N28" i="16"/>
  <c r="L28" i="16"/>
  <c r="N19" i="16"/>
  <c r="L19" i="16"/>
  <c r="M19" i="16"/>
  <c r="O19" i="16"/>
  <c r="N21" i="16"/>
  <c r="L21" i="16"/>
  <c r="O21" i="16"/>
  <c r="M21" i="16"/>
  <c r="N10" i="16"/>
  <c r="L10" i="16"/>
  <c r="O10" i="16"/>
  <c r="M10" i="16"/>
  <c r="P58" i="16"/>
  <c r="I58" i="16"/>
  <c r="J58" i="16" s="1"/>
  <c r="Q58" i="16"/>
  <c r="N58" i="16"/>
  <c r="L58" i="16"/>
  <c r="M58" i="16"/>
  <c r="O58" i="16"/>
  <c r="P54" i="16"/>
  <c r="I54" i="16"/>
  <c r="J54" i="16" s="1"/>
  <c r="Q54" i="16"/>
  <c r="N54" i="16"/>
  <c r="L54" i="16"/>
  <c r="M54" i="16"/>
  <c r="O54" i="16"/>
  <c r="P67" i="16"/>
  <c r="I67" i="16"/>
  <c r="J67" i="16" s="1"/>
  <c r="N62" i="16"/>
  <c r="L62" i="16"/>
  <c r="O62" i="16"/>
  <c r="M62" i="16"/>
  <c r="P38" i="16"/>
  <c r="I38" i="16"/>
  <c r="J38" i="16" s="1"/>
  <c r="Q38" i="16"/>
  <c r="N38" i="16"/>
  <c r="L38" i="16"/>
  <c r="M38" i="16"/>
  <c r="O38" i="16"/>
  <c r="P49" i="16"/>
  <c r="I49" i="16"/>
  <c r="J49" i="16" s="1"/>
  <c r="Q49" i="16"/>
  <c r="N49" i="16"/>
  <c r="L49" i="16"/>
  <c r="O49" i="16"/>
  <c r="M49" i="16"/>
  <c r="P25" i="16"/>
  <c r="I25" i="16"/>
  <c r="J25" i="16" s="1"/>
  <c r="Q25" i="16"/>
  <c r="Q29" i="16"/>
  <c r="P29" i="16"/>
  <c r="I29" i="16"/>
  <c r="J29" i="16" s="1"/>
  <c r="N23" i="16"/>
  <c r="L23" i="16"/>
  <c r="M23" i="16"/>
  <c r="O23" i="16"/>
  <c r="N14" i="16"/>
  <c r="L14" i="16"/>
  <c r="M14" i="16"/>
  <c r="O14" i="16"/>
  <c r="N32" i="16"/>
  <c r="L32" i="16"/>
  <c r="O32" i="16"/>
  <c r="M32" i="16"/>
  <c r="N16" i="16"/>
  <c r="L16" i="16"/>
  <c r="O16" i="16"/>
  <c r="M16" i="16"/>
  <c r="N12" i="16"/>
  <c r="L12" i="16"/>
  <c r="O12" i="16"/>
  <c r="M12" i="16"/>
  <c r="P66" i="15"/>
  <c r="I66" i="15"/>
  <c r="J66" i="15" s="1"/>
  <c r="P53" i="15"/>
  <c r="I53" i="15"/>
  <c r="J53" i="15" s="1"/>
  <c r="Q53" i="15"/>
  <c r="N53" i="15"/>
  <c r="L53" i="15"/>
  <c r="O53" i="15"/>
  <c r="M53" i="15"/>
  <c r="N43" i="15"/>
  <c r="L43" i="15"/>
  <c r="M43" i="15"/>
  <c r="O43" i="15"/>
  <c r="P37" i="15"/>
  <c r="I37" i="15"/>
  <c r="J37" i="15" s="1"/>
  <c r="Q37" i="15"/>
  <c r="N37" i="15"/>
  <c r="L37" i="15"/>
  <c r="M37" i="15"/>
  <c r="O37" i="15"/>
  <c r="P33" i="15"/>
  <c r="I33" i="15"/>
  <c r="J33" i="15" s="1"/>
  <c r="Q33" i="15"/>
  <c r="N33" i="15"/>
  <c r="L33" i="15"/>
  <c r="M33" i="15"/>
  <c r="O33" i="15"/>
  <c r="N46" i="15"/>
  <c r="L46" i="15"/>
  <c r="O46" i="15"/>
  <c r="M46" i="15"/>
  <c r="P67" i="15"/>
  <c r="I67" i="15"/>
  <c r="J67" i="15" s="1"/>
  <c r="O59" i="15"/>
  <c r="M59" i="15"/>
  <c r="N59" i="15"/>
  <c r="L59" i="15"/>
  <c r="O57" i="15"/>
  <c r="M57" i="15"/>
  <c r="N57" i="15"/>
  <c r="L57" i="15"/>
  <c r="O55" i="15"/>
  <c r="M55" i="15"/>
  <c r="N55" i="15"/>
  <c r="L55" i="15"/>
  <c r="O52" i="15"/>
  <c r="M52" i="15"/>
  <c r="L52" i="15"/>
  <c r="N52" i="15"/>
  <c r="O50" i="15"/>
  <c r="M50" i="15"/>
  <c r="N50" i="15"/>
  <c r="L50" i="15"/>
  <c r="O48" i="15"/>
  <c r="M48" i="15"/>
  <c r="N48" i="15"/>
  <c r="L48" i="15"/>
  <c r="P39" i="15"/>
  <c r="I39" i="15"/>
  <c r="J39" i="15" s="1"/>
  <c r="Q39" i="15"/>
  <c r="N39" i="15"/>
  <c r="L39" i="15"/>
  <c r="M39" i="15"/>
  <c r="O39" i="15"/>
  <c r="P35" i="15"/>
  <c r="I35" i="15"/>
  <c r="J35" i="15" s="1"/>
  <c r="Q35" i="15"/>
  <c r="N35" i="15"/>
  <c r="L35" i="15"/>
  <c r="M35" i="15"/>
  <c r="O35" i="15"/>
  <c r="N41" i="15"/>
  <c r="L41" i="15"/>
  <c r="O41" i="15"/>
  <c r="M41" i="15"/>
  <c r="O32" i="15"/>
  <c r="M32" i="15"/>
  <c r="N32" i="15"/>
  <c r="L32" i="15"/>
  <c r="O59" i="14"/>
  <c r="M59" i="14"/>
  <c r="N59" i="14"/>
  <c r="L59" i="14"/>
  <c r="O57" i="14"/>
  <c r="M57" i="14"/>
  <c r="N57" i="14"/>
  <c r="L57" i="14"/>
  <c r="O55" i="14"/>
  <c r="M55" i="14"/>
  <c r="N55" i="14"/>
  <c r="L55" i="14"/>
  <c r="O37" i="14"/>
  <c r="M37" i="14"/>
  <c r="N37" i="14"/>
  <c r="L37" i="14"/>
  <c r="O35" i="14"/>
  <c r="M35" i="14"/>
  <c r="N35" i="14"/>
  <c r="L35" i="14"/>
  <c r="O33" i="14"/>
  <c r="M33" i="14"/>
  <c r="N33" i="14"/>
  <c r="L33" i="14"/>
  <c r="O56" i="14"/>
  <c r="M56" i="14"/>
  <c r="N56" i="14"/>
  <c r="L56" i="14"/>
  <c r="O38" i="14"/>
  <c r="M38" i="14"/>
  <c r="N38" i="14"/>
  <c r="L38" i="14"/>
  <c r="O34" i="14"/>
  <c r="M34" i="14"/>
  <c r="N34" i="14"/>
  <c r="L34" i="14"/>
  <c r="O49" i="14"/>
  <c r="M49" i="14"/>
  <c r="N49" i="14"/>
  <c r="L49" i="14"/>
  <c r="O42" i="14"/>
  <c r="M42" i="14"/>
  <c r="N42" i="14"/>
  <c r="L42" i="14"/>
  <c r="O12" i="14"/>
  <c r="M12" i="14"/>
  <c r="N12" i="14"/>
  <c r="L12" i="14"/>
  <c r="O53" i="14"/>
  <c r="M53" i="14"/>
  <c r="N53" i="14"/>
  <c r="L53" i="14"/>
  <c r="O52" i="14"/>
  <c r="M52" i="14"/>
  <c r="N52" i="14"/>
  <c r="L52" i="14"/>
  <c r="O50" i="14"/>
  <c r="M50" i="14"/>
  <c r="N50" i="14"/>
  <c r="L50" i="14"/>
  <c r="O48" i="14"/>
  <c r="M48" i="14"/>
  <c r="N48" i="14"/>
  <c r="L48" i="14"/>
  <c r="O39" i="14"/>
  <c r="M39" i="14"/>
  <c r="N39" i="14"/>
  <c r="L39" i="14"/>
  <c r="O58" i="14"/>
  <c r="M58" i="14"/>
  <c r="N58" i="14"/>
  <c r="L58" i="14"/>
  <c r="O40" i="14"/>
  <c r="M40" i="14"/>
  <c r="N40" i="14"/>
  <c r="L40" i="14"/>
  <c r="O36" i="14"/>
  <c r="M36" i="14"/>
  <c r="N36" i="14"/>
  <c r="L36" i="14"/>
  <c r="O51" i="14"/>
  <c r="M51" i="14"/>
  <c r="N51" i="14"/>
  <c r="L51" i="14"/>
  <c r="O47" i="14"/>
  <c r="M47" i="14"/>
  <c r="N47" i="14"/>
  <c r="L47" i="14"/>
  <c r="P66" i="14"/>
  <c r="I66" i="14"/>
  <c r="J66" i="14" s="1"/>
  <c r="Q37" i="14"/>
  <c r="P37" i="14"/>
  <c r="I37" i="14"/>
  <c r="J37" i="14" s="1"/>
  <c r="P33" i="14"/>
  <c r="I33" i="14"/>
  <c r="J33" i="14" s="1"/>
  <c r="Q33" i="14"/>
  <c r="P11" i="14"/>
  <c r="I11" i="14"/>
  <c r="J11" i="14" s="1"/>
  <c r="Q11" i="14"/>
  <c r="P67" i="14"/>
  <c r="I67" i="14"/>
  <c r="J67" i="14" s="1"/>
  <c r="P54" i="14"/>
  <c r="I54" i="14"/>
  <c r="J54" i="14" s="1"/>
  <c r="Q54" i="14"/>
  <c r="P35" i="14"/>
  <c r="I35" i="14"/>
  <c r="J35" i="14" s="1"/>
  <c r="Q35" i="14"/>
  <c r="P29" i="14"/>
  <c r="I29" i="14"/>
  <c r="J29" i="14" s="1"/>
  <c r="Q29" i="14"/>
  <c r="Q25" i="14"/>
  <c r="P25" i="14"/>
  <c r="I25" i="14"/>
  <c r="J25" i="14" s="1"/>
  <c r="H14" i="1" l="1"/>
  <c r="S14" i="1" s="1"/>
  <c r="G14" i="1"/>
  <c r="Q14" i="1" s="1"/>
  <c r="D14" i="1"/>
  <c r="E14" i="1" s="1"/>
  <c r="F14" i="1" s="1"/>
  <c r="H9" i="12"/>
  <c r="I9" i="12" s="1"/>
  <c r="J9" i="12" s="1"/>
  <c r="G9" i="12"/>
  <c r="H9" i="11"/>
  <c r="I9" i="11" s="1"/>
  <c r="J9" i="11" s="1"/>
  <c r="G9" i="11"/>
  <c r="H9" i="10"/>
  <c r="I9" i="10" s="1"/>
  <c r="J9" i="10" s="1"/>
  <c r="G9" i="10"/>
  <c r="H9" i="9"/>
  <c r="I9" i="9" s="1"/>
  <c r="J9" i="9" s="1"/>
  <c r="G9" i="9"/>
  <c r="H10" i="8"/>
  <c r="I10" i="8" s="1"/>
  <c r="J10" i="8" s="1"/>
  <c r="G10" i="8"/>
  <c r="H10" i="7"/>
  <c r="I10" i="7" s="1"/>
  <c r="J10" i="7" s="1"/>
  <c r="G10" i="7"/>
  <c r="H9" i="13"/>
  <c r="I9" i="13" s="1"/>
  <c r="J9" i="13" s="1"/>
  <c r="G9" i="13"/>
  <c r="H10" i="5"/>
  <c r="I10" i="5" s="1"/>
  <c r="J10" i="5" s="1"/>
  <c r="G10" i="5"/>
  <c r="H10" i="4"/>
  <c r="I10" i="4" s="1"/>
  <c r="J10" i="4" s="1"/>
  <c r="G10" i="4"/>
  <c r="H10" i="3"/>
  <c r="I10" i="3" s="1"/>
  <c r="J10" i="3" s="1"/>
  <c r="G10" i="3"/>
  <c r="H10" i="2"/>
  <c r="I10" i="2" s="1"/>
  <c r="J10" i="2" s="1"/>
  <c r="G10" i="2"/>
  <c r="H10" i="12"/>
  <c r="D10" i="12"/>
  <c r="G10" i="12" s="1"/>
  <c r="H10" i="11"/>
  <c r="D10" i="11"/>
  <c r="G10" i="11" s="1"/>
  <c r="H10" i="10"/>
  <c r="D10" i="10"/>
  <c r="E10" i="10" s="1"/>
  <c r="F10" i="10" s="1"/>
  <c r="H10" i="9"/>
  <c r="D10" i="9"/>
  <c r="G10" i="9" s="1"/>
  <c r="H11" i="8"/>
  <c r="D11" i="8"/>
  <c r="G11" i="8" s="1"/>
  <c r="H11" i="7"/>
  <c r="D11" i="7"/>
  <c r="E11" i="7" s="1"/>
  <c r="F11" i="7" s="1"/>
  <c r="H10" i="13"/>
  <c r="D10" i="13"/>
  <c r="G10" i="13" s="1"/>
  <c r="H11" i="5"/>
  <c r="D11" i="5"/>
  <c r="G11" i="5" s="1"/>
  <c r="H11" i="4"/>
  <c r="D11" i="4"/>
  <c r="G11" i="4" s="1"/>
  <c r="H11" i="3"/>
  <c r="D11" i="3"/>
  <c r="G11" i="3" s="1"/>
  <c r="H11" i="2"/>
  <c r="D11" i="2"/>
  <c r="G11" i="2" s="1"/>
  <c r="G10" i="1"/>
  <c r="H10" i="1"/>
  <c r="H11" i="1"/>
  <c r="S11" i="1" s="1"/>
  <c r="D11" i="1"/>
  <c r="G11" i="1" s="1"/>
  <c r="H15" i="12"/>
  <c r="G15" i="12"/>
  <c r="H15" i="11"/>
  <c r="G15" i="11"/>
  <c r="H15" i="10"/>
  <c r="G15" i="10"/>
  <c r="H13" i="9"/>
  <c r="G13" i="9"/>
  <c r="H15" i="8"/>
  <c r="G15" i="8"/>
  <c r="H15" i="7"/>
  <c r="G15" i="7"/>
  <c r="H14" i="13"/>
  <c r="G14" i="13"/>
  <c r="H15" i="5"/>
  <c r="G15" i="5"/>
  <c r="H15" i="4"/>
  <c r="G15" i="4"/>
  <c r="H14" i="3"/>
  <c r="G14" i="3"/>
  <c r="H15" i="2"/>
  <c r="G15" i="2"/>
  <c r="H15" i="1"/>
  <c r="R15" i="1" s="1"/>
  <c r="G15" i="1"/>
  <c r="Q15" i="1" s="1"/>
  <c r="I15" i="1"/>
  <c r="J15" i="1" s="1"/>
  <c r="H43" i="12"/>
  <c r="G43" i="12"/>
  <c r="G42" i="12"/>
  <c r="H43" i="11"/>
  <c r="G43" i="11"/>
  <c r="G42" i="11"/>
  <c r="H37" i="9"/>
  <c r="G37" i="9"/>
  <c r="G36" i="9"/>
  <c r="H47" i="8"/>
  <c r="G47" i="8"/>
  <c r="G46" i="8"/>
  <c r="H47" i="7"/>
  <c r="G47" i="7"/>
  <c r="G46" i="7"/>
  <c r="H47" i="4"/>
  <c r="G47" i="4"/>
  <c r="G46" i="4"/>
  <c r="H47" i="3"/>
  <c r="G47" i="3"/>
  <c r="G46" i="3"/>
  <c r="G46" i="2"/>
  <c r="G47" i="2"/>
  <c r="H43" i="10"/>
  <c r="G43" i="10"/>
  <c r="G42" i="10"/>
  <c r="H40" i="13"/>
  <c r="G40" i="13"/>
  <c r="G39" i="13"/>
  <c r="H47" i="5"/>
  <c r="G47" i="5"/>
  <c r="G46" i="5"/>
  <c r="G46" i="1"/>
  <c r="Q46" i="1" s="1"/>
  <c r="I46" i="1"/>
  <c r="J46" i="1" s="1"/>
  <c r="G47" i="1"/>
  <c r="H47" i="1"/>
  <c r="H26" i="8"/>
  <c r="H25" i="8"/>
  <c r="H24" i="8"/>
  <c r="H23" i="8"/>
  <c r="H26" i="7"/>
  <c r="H25" i="7"/>
  <c r="H24" i="7"/>
  <c r="H23" i="7"/>
  <c r="H26" i="5"/>
  <c r="H25" i="5"/>
  <c r="H24" i="5"/>
  <c r="H23" i="5"/>
  <c r="H26" i="4"/>
  <c r="H25" i="4"/>
  <c r="H24" i="4"/>
  <c r="H23" i="4"/>
  <c r="H26" i="3"/>
  <c r="H25" i="3"/>
  <c r="H24" i="3"/>
  <c r="H23" i="3"/>
  <c r="H26" i="2"/>
  <c r="H25" i="2"/>
  <c r="H24" i="2"/>
  <c r="H23" i="2"/>
  <c r="O15" i="1" l="1"/>
  <c r="R14" i="1"/>
  <c r="P15" i="1"/>
  <c r="S15" i="1"/>
  <c r="I15" i="12"/>
  <c r="J15" i="12" s="1"/>
  <c r="R15" i="12"/>
  <c r="S15" i="12"/>
  <c r="Q43" i="12"/>
  <c r="O43" i="12"/>
  <c r="P43" i="12"/>
  <c r="N43" i="12"/>
  <c r="N15" i="1"/>
  <c r="I43" i="12"/>
  <c r="J43" i="12" s="1"/>
  <c r="R43" i="12"/>
  <c r="S43" i="12"/>
  <c r="Q10" i="12"/>
  <c r="N10" i="12"/>
  <c r="P10" i="12"/>
  <c r="O10" i="12"/>
  <c r="Q42" i="12"/>
  <c r="N42" i="12"/>
  <c r="P42" i="12"/>
  <c r="O42" i="12"/>
  <c r="R10" i="12"/>
  <c r="S10" i="12"/>
  <c r="R11" i="1"/>
  <c r="Q15" i="12"/>
  <c r="O15" i="12"/>
  <c r="N15" i="12"/>
  <c r="P15" i="12"/>
  <c r="O9" i="12"/>
  <c r="N9" i="12"/>
  <c r="P9" i="12"/>
  <c r="Q9" i="12"/>
  <c r="I42" i="12"/>
  <c r="J42" i="12" s="1"/>
  <c r="S42" i="12"/>
  <c r="R42" i="12"/>
  <c r="R24" i="5"/>
  <c r="S24" i="5"/>
  <c r="R26" i="5"/>
  <c r="S26" i="5"/>
  <c r="S46" i="5"/>
  <c r="I46" i="5"/>
  <c r="J46" i="5" s="1"/>
  <c r="R46" i="5"/>
  <c r="S47" i="5"/>
  <c r="R47" i="5"/>
  <c r="I15" i="5"/>
  <c r="J15" i="5" s="1"/>
  <c r="R15" i="5"/>
  <c r="S15" i="5"/>
  <c r="R11" i="5"/>
  <c r="S11" i="5"/>
  <c r="R23" i="5"/>
  <c r="S23" i="5"/>
  <c r="R25" i="5"/>
  <c r="S25" i="5"/>
  <c r="Q46" i="5"/>
  <c r="O46" i="5"/>
  <c r="P46" i="5"/>
  <c r="N46" i="5"/>
  <c r="Q47" i="5"/>
  <c r="O47" i="5"/>
  <c r="N47" i="5"/>
  <c r="P47" i="5"/>
  <c r="P15" i="5"/>
  <c r="N15" i="5"/>
  <c r="O15" i="5"/>
  <c r="Q15" i="5"/>
  <c r="P11" i="5"/>
  <c r="N11" i="5"/>
  <c r="O11" i="5"/>
  <c r="Q11" i="5"/>
  <c r="P10" i="5"/>
  <c r="N10" i="5"/>
  <c r="O10" i="5"/>
  <c r="Q10" i="5"/>
  <c r="E10" i="12"/>
  <c r="F10" i="12" s="1"/>
  <c r="I10" i="12"/>
  <c r="J10" i="12" s="1"/>
  <c r="I42" i="11"/>
  <c r="J42" i="11" s="1"/>
  <c r="S42" i="11"/>
  <c r="R42" i="11"/>
  <c r="S43" i="11"/>
  <c r="R43" i="11"/>
  <c r="I15" i="11"/>
  <c r="J15" i="11" s="1"/>
  <c r="R15" i="11"/>
  <c r="S15" i="11"/>
  <c r="R10" i="11"/>
  <c r="S10" i="11"/>
  <c r="Q42" i="11"/>
  <c r="O42" i="11"/>
  <c r="N42" i="11"/>
  <c r="P42" i="11"/>
  <c r="Q43" i="11"/>
  <c r="O43" i="11"/>
  <c r="P43" i="11"/>
  <c r="N43" i="11"/>
  <c r="I43" i="11"/>
  <c r="J43" i="11" s="1"/>
  <c r="P15" i="11"/>
  <c r="N15" i="11"/>
  <c r="Q15" i="11"/>
  <c r="O15" i="11"/>
  <c r="P10" i="11"/>
  <c r="N10" i="11"/>
  <c r="Q10" i="11"/>
  <c r="O10" i="11"/>
  <c r="P9" i="11"/>
  <c r="N9" i="11"/>
  <c r="Q9" i="11"/>
  <c r="O9" i="11"/>
  <c r="E10" i="11"/>
  <c r="F10" i="11" s="1"/>
  <c r="I10" i="11"/>
  <c r="J10" i="11" s="1"/>
  <c r="P42" i="10"/>
  <c r="N42" i="10"/>
  <c r="Q42" i="10"/>
  <c r="O42" i="10"/>
  <c r="P43" i="10"/>
  <c r="N43" i="10"/>
  <c r="O43" i="10"/>
  <c r="Q43" i="10"/>
  <c r="P15" i="10"/>
  <c r="N15" i="10"/>
  <c r="Q15" i="10"/>
  <c r="O15" i="10"/>
  <c r="R10" i="10"/>
  <c r="S10" i="10"/>
  <c r="I42" i="10"/>
  <c r="J42" i="10" s="1"/>
  <c r="R42" i="10"/>
  <c r="S42" i="10"/>
  <c r="R43" i="10"/>
  <c r="S43" i="10"/>
  <c r="I15" i="10"/>
  <c r="J15" i="10" s="1"/>
  <c r="R15" i="10"/>
  <c r="S15" i="10"/>
  <c r="P9" i="10"/>
  <c r="N9" i="10"/>
  <c r="Q9" i="10"/>
  <c r="O9" i="10"/>
  <c r="I36" i="9"/>
  <c r="J36" i="9" s="1"/>
  <c r="R36" i="9"/>
  <c r="S36" i="9"/>
  <c r="I37" i="9"/>
  <c r="J37" i="9" s="1"/>
  <c r="R37" i="9"/>
  <c r="S37" i="9"/>
  <c r="N13" i="9"/>
  <c r="O13" i="9"/>
  <c r="R10" i="9"/>
  <c r="S10" i="9"/>
  <c r="N36" i="9"/>
  <c r="O36" i="9"/>
  <c r="N37" i="9"/>
  <c r="O37" i="9"/>
  <c r="I13" i="9"/>
  <c r="J13" i="9" s="1"/>
  <c r="R13" i="9"/>
  <c r="S13" i="9"/>
  <c r="N10" i="9"/>
  <c r="O10" i="9"/>
  <c r="N9" i="9"/>
  <c r="O9" i="9"/>
  <c r="E10" i="9"/>
  <c r="F10" i="9" s="1"/>
  <c r="I10" i="9"/>
  <c r="J10" i="9" s="1"/>
  <c r="S24" i="8"/>
  <c r="R24" i="8"/>
  <c r="S26" i="8"/>
  <c r="R26" i="8"/>
  <c r="Q46" i="8"/>
  <c r="O46" i="8"/>
  <c r="P46" i="8"/>
  <c r="N46" i="8"/>
  <c r="Q47" i="8"/>
  <c r="O47" i="8"/>
  <c r="P47" i="8"/>
  <c r="N47" i="8"/>
  <c r="I15" i="8"/>
  <c r="J15" i="8" s="1"/>
  <c r="S15" i="8"/>
  <c r="R15" i="8"/>
  <c r="S11" i="8"/>
  <c r="R11" i="8"/>
  <c r="S23" i="8"/>
  <c r="R23" i="8"/>
  <c r="S25" i="8"/>
  <c r="R25" i="8"/>
  <c r="I46" i="8"/>
  <c r="J46" i="8" s="1"/>
  <c r="S46" i="8"/>
  <c r="R46" i="8"/>
  <c r="I47" i="8"/>
  <c r="J47" i="8" s="1"/>
  <c r="S47" i="8"/>
  <c r="R47" i="8"/>
  <c r="Q15" i="8"/>
  <c r="O15" i="8"/>
  <c r="P15" i="8"/>
  <c r="N15" i="8"/>
  <c r="Q11" i="8"/>
  <c r="O11" i="8"/>
  <c r="P11" i="8"/>
  <c r="N11" i="8"/>
  <c r="Q10" i="8"/>
  <c r="O10" i="8"/>
  <c r="P10" i="8"/>
  <c r="N10" i="8"/>
  <c r="S23" i="7"/>
  <c r="R23" i="7"/>
  <c r="S25" i="7"/>
  <c r="R25" i="7"/>
  <c r="I46" i="7"/>
  <c r="J46" i="7" s="1"/>
  <c r="S46" i="7"/>
  <c r="R46" i="7"/>
  <c r="I47" i="7"/>
  <c r="J47" i="7" s="1"/>
  <c r="S47" i="7"/>
  <c r="R47" i="7"/>
  <c r="Q15" i="7"/>
  <c r="O15" i="7"/>
  <c r="P15" i="7"/>
  <c r="N15" i="7"/>
  <c r="Q10" i="7"/>
  <c r="O10" i="7"/>
  <c r="P10" i="7"/>
  <c r="N10" i="7"/>
  <c r="S24" i="7"/>
  <c r="R24" i="7"/>
  <c r="S26" i="7"/>
  <c r="R26" i="7"/>
  <c r="Q46" i="7"/>
  <c r="O46" i="7"/>
  <c r="N46" i="7"/>
  <c r="P46" i="7"/>
  <c r="Q47" i="7"/>
  <c r="O47" i="7"/>
  <c r="P47" i="7"/>
  <c r="N47" i="7"/>
  <c r="I15" i="7"/>
  <c r="J15" i="7" s="1"/>
  <c r="S15" i="7"/>
  <c r="R15" i="7"/>
  <c r="S11" i="7"/>
  <c r="R11" i="7"/>
  <c r="I11" i="7"/>
  <c r="J11" i="7" s="1"/>
  <c r="G11" i="7"/>
  <c r="I39" i="13"/>
  <c r="J39" i="13" s="1"/>
  <c r="R39" i="13"/>
  <c r="S39" i="13"/>
  <c r="R40" i="13"/>
  <c r="S40" i="13"/>
  <c r="I14" i="13"/>
  <c r="J14" i="13" s="1"/>
  <c r="R14" i="13"/>
  <c r="S14" i="13"/>
  <c r="P10" i="13"/>
  <c r="N10" i="13"/>
  <c r="Q10" i="13"/>
  <c r="O10" i="13"/>
  <c r="P9" i="13"/>
  <c r="N9" i="13"/>
  <c r="Q9" i="13"/>
  <c r="O9" i="13"/>
  <c r="P39" i="13"/>
  <c r="N39" i="13"/>
  <c r="Q39" i="13"/>
  <c r="O39" i="13"/>
  <c r="P40" i="13"/>
  <c r="N40" i="13"/>
  <c r="Q40" i="13"/>
  <c r="O40" i="13"/>
  <c r="P14" i="13"/>
  <c r="N14" i="13"/>
  <c r="Q14" i="13"/>
  <c r="O14" i="13"/>
  <c r="R10" i="13"/>
  <c r="S10" i="13"/>
  <c r="E11" i="5"/>
  <c r="F11" i="5" s="1"/>
  <c r="I11" i="5"/>
  <c r="J11" i="5" s="1"/>
  <c r="R23" i="4"/>
  <c r="S23" i="4"/>
  <c r="R25" i="4"/>
  <c r="S25" i="4"/>
  <c r="I46" i="4"/>
  <c r="J46" i="4" s="1"/>
  <c r="R46" i="4"/>
  <c r="S46" i="4"/>
  <c r="I47" i="4"/>
  <c r="J47" i="4" s="1"/>
  <c r="R47" i="4"/>
  <c r="S47" i="4"/>
  <c r="P15" i="4"/>
  <c r="N15" i="4"/>
  <c r="Q15" i="4"/>
  <c r="O15" i="4"/>
  <c r="R11" i="4"/>
  <c r="S11" i="4"/>
  <c r="R24" i="4"/>
  <c r="S24" i="4"/>
  <c r="R26" i="4"/>
  <c r="S26" i="4"/>
  <c r="P46" i="4"/>
  <c r="N46" i="4"/>
  <c r="Q46" i="4"/>
  <c r="O46" i="4"/>
  <c r="P47" i="4"/>
  <c r="N47" i="4"/>
  <c r="Q47" i="4"/>
  <c r="O47" i="4"/>
  <c r="I15" i="4"/>
  <c r="J15" i="4" s="1"/>
  <c r="R15" i="4"/>
  <c r="S15" i="4"/>
  <c r="P11" i="4"/>
  <c r="N11" i="4"/>
  <c r="Q11" i="4"/>
  <c r="O11" i="4"/>
  <c r="P10" i="4"/>
  <c r="N10" i="4"/>
  <c r="Q10" i="4"/>
  <c r="O10" i="4"/>
  <c r="E11" i="4"/>
  <c r="F11" i="4" s="1"/>
  <c r="I11" i="4"/>
  <c r="J11" i="4" s="1"/>
  <c r="S24" i="3"/>
  <c r="R24" i="3"/>
  <c r="S26" i="3"/>
  <c r="R26" i="3"/>
  <c r="Q46" i="3"/>
  <c r="O46" i="3"/>
  <c r="P46" i="3"/>
  <c r="N46" i="3"/>
  <c r="Q47" i="3"/>
  <c r="O47" i="3"/>
  <c r="P47" i="3"/>
  <c r="N47" i="3"/>
  <c r="I14" i="3"/>
  <c r="J14" i="3" s="1"/>
  <c r="S14" i="3"/>
  <c r="R14" i="3"/>
  <c r="S11" i="3"/>
  <c r="R11" i="3"/>
  <c r="S23" i="3"/>
  <c r="R23" i="3"/>
  <c r="S25" i="3"/>
  <c r="R25" i="3"/>
  <c r="I46" i="3"/>
  <c r="J46" i="3" s="1"/>
  <c r="S46" i="3"/>
  <c r="R46" i="3"/>
  <c r="S47" i="3"/>
  <c r="R47" i="3"/>
  <c r="Q14" i="3"/>
  <c r="O14" i="3"/>
  <c r="P14" i="3"/>
  <c r="N14" i="3"/>
  <c r="Q11" i="3"/>
  <c r="O11" i="3"/>
  <c r="P11" i="3"/>
  <c r="N11" i="3"/>
  <c r="Q10" i="3"/>
  <c r="O10" i="3"/>
  <c r="P10" i="3"/>
  <c r="N10" i="3"/>
  <c r="E11" i="3"/>
  <c r="F11" i="3" s="1"/>
  <c r="I11" i="3"/>
  <c r="J11" i="3" s="1"/>
  <c r="P46" i="2"/>
  <c r="N46" i="2"/>
  <c r="Q46" i="2"/>
  <c r="O46" i="2"/>
  <c r="R46" i="2"/>
  <c r="S46" i="2"/>
  <c r="S23" i="2"/>
  <c r="R23" i="2"/>
  <c r="S25" i="2"/>
  <c r="R25" i="2"/>
  <c r="Q47" i="2"/>
  <c r="O47" i="2"/>
  <c r="P47" i="2"/>
  <c r="N47" i="2"/>
  <c r="I15" i="2"/>
  <c r="J15" i="2" s="1"/>
  <c r="S15" i="2"/>
  <c r="R15" i="2"/>
  <c r="S11" i="2"/>
  <c r="R11" i="2"/>
  <c r="S24" i="2"/>
  <c r="R24" i="2"/>
  <c r="S26" i="2"/>
  <c r="R26" i="2"/>
  <c r="I46" i="2"/>
  <c r="J46" i="2" s="1"/>
  <c r="Q15" i="2"/>
  <c r="O15" i="2"/>
  <c r="P15" i="2"/>
  <c r="N15" i="2"/>
  <c r="Q11" i="2"/>
  <c r="O11" i="2"/>
  <c r="P11" i="2"/>
  <c r="N11" i="2"/>
  <c r="Q10" i="2"/>
  <c r="O10" i="2"/>
  <c r="P10" i="2"/>
  <c r="N10" i="2"/>
  <c r="E11" i="2"/>
  <c r="F11" i="2" s="1"/>
  <c r="I11" i="2"/>
  <c r="J11" i="2" s="1"/>
  <c r="P46" i="1"/>
  <c r="N46" i="1"/>
  <c r="I14" i="1"/>
  <c r="J14" i="1" s="1"/>
  <c r="S46" i="1"/>
  <c r="O46" i="1"/>
  <c r="N14" i="1"/>
  <c r="P14" i="1"/>
  <c r="O14" i="1"/>
  <c r="G10" i="10"/>
  <c r="I10" i="10"/>
  <c r="J10" i="10" s="1"/>
  <c r="E11" i="8"/>
  <c r="F11" i="8" s="1"/>
  <c r="I11" i="8"/>
  <c r="J11" i="8" s="1"/>
  <c r="E10" i="13"/>
  <c r="F10" i="13" s="1"/>
  <c r="I10" i="13"/>
  <c r="J10" i="13" s="1"/>
  <c r="Q11" i="1"/>
  <c r="O11" i="1"/>
  <c r="P11" i="1"/>
  <c r="N11" i="1"/>
  <c r="E11" i="1"/>
  <c r="F11" i="1" s="1"/>
  <c r="I11" i="1"/>
  <c r="J11" i="1" s="1"/>
  <c r="R46" i="1"/>
  <c r="P10" i="10" l="1"/>
  <c r="N10" i="10"/>
  <c r="Q10" i="10"/>
  <c r="O10" i="10"/>
  <c r="Q11" i="7"/>
  <c r="O11" i="7"/>
  <c r="P11" i="7"/>
  <c r="N11" i="7"/>
  <c r="I33" i="1" l="1"/>
  <c r="J33" i="1" s="1"/>
  <c r="I34" i="1"/>
  <c r="J34" i="1" s="1"/>
  <c r="S30" i="1"/>
  <c r="H26" i="1"/>
  <c r="H25" i="1"/>
  <c r="H24" i="1"/>
  <c r="H23" i="1"/>
  <c r="Q19" i="1"/>
  <c r="P19" i="1"/>
  <c r="O19" i="1"/>
  <c r="N19" i="1"/>
  <c r="S26" i="1" l="1"/>
  <c r="R26" i="1"/>
  <c r="S23" i="1"/>
  <c r="R23" i="1"/>
  <c r="R24" i="1"/>
  <c r="S24" i="1"/>
  <c r="S25" i="1"/>
  <c r="R25" i="1"/>
  <c r="H53" i="12"/>
  <c r="H47" i="12"/>
  <c r="H45" i="12"/>
  <c r="H40" i="12"/>
  <c r="H39" i="12"/>
  <c r="H14" i="12"/>
  <c r="H34" i="12"/>
  <c r="H23" i="12"/>
  <c r="H21" i="12"/>
  <c r="H19" i="12"/>
  <c r="H18" i="12"/>
  <c r="H16" i="12"/>
  <c r="H12" i="12"/>
  <c r="H11" i="12"/>
  <c r="I20" i="12"/>
  <c r="J20" i="12" s="1"/>
  <c r="H54" i="11"/>
  <c r="H53" i="11"/>
  <c r="H45" i="11"/>
  <c r="H14" i="11"/>
  <c r="H21" i="11"/>
  <c r="H19" i="11"/>
  <c r="H18" i="11"/>
  <c r="H11" i="11"/>
  <c r="H53" i="10"/>
  <c r="H45" i="10"/>
  <c r="H21" i="10"/>
  <c r="H46" i="9"/>
  <c r="H45" i="9"/>
  <c r="H40" i="9"/>
  <c r="H39" i="9"/>
  <c r="H38" i="9"/>
  <c r="H34" i="9"/>
  <c r="H33" i="9"/>
  <c r="H14" i="9"/>
  <c r="H19" i="9"/>
  <c r="H18" i="9"/>
  <c r="H17" i="9"/>
  <c r="H15" i="9"/>
  <c r="H67" i="8"/>
  <c r="H66" i="8"/>
  <c r="H65" i="8"/>
  <c r="H64" i="8"/>
  <c r="H63" i="8"/>
  <c r="H62" i="8"/>
  <c r="H48" i="8"/>
  <c r="H45" i="8"/>
  <c r="H44" i="8"/>
  <c r="H43" i="8"/>
  <c r="H14" i="8"/>
  <c r="H22" i="8"/>
  <c r="H21" i="8"/>
  <c r="H20" i="8"/>
  <c r="H19" i="8"/>
  <c r="H18" i="8"/>
  <c r="H17" i="8"/>
  <c r="H16" i="8"/>
  <c r="H12" i="8"/>
  <c r="H67" i="7"/>
  <c r="H66" i="7"/>
  <c r="H65" i="7"/>
  <c r="H64" i="7"/>
  <c r="H63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5" i="7"/>
  <c r="H44" i="7"/>
  <c r="H43" i="7"/>
  <c r="H14" i="7"/>
  <c r="H22" i="7"/>
  <c r="H21" i="7"/>
  <c r="H20" i="7"/>
  <c r="H19" i="7"/>
  <c r="H18" i="7"/>
  <c r="H17" i="7"/>
  <c r="H16" i="7"/>
  <c r="H12" i="7"/>
  <c r="H50" i="13"/>
  <c r="H15" i="13"/>
  <c r="H25" i="13"/>
  <c r="H24" i="13"/>
  <c r="H20" i="13"/>
  <c r="H19" i="13"/>
  <c r="H18" i="13"/>
  <c r="H12" i="13"/>
  <c r="H11" i="13"/>
  <c r="H48" i="5"/>
  <c r="H45" i="5"/>
  <c r="H44" i="5"/>
  <c r="H43" i="5"/>
  <c r="H14" i="5"/>
  <c r="H22" i="5"/>
  <c r="H21" i="5"/>
  <c r="H20" i="5"/>
  <c r="H19" i="5"/>
  <c r="H18" i="5"/>
  <c r="H12" i="5"/>
  <c r="H68" i="4"/>
  <c r="H67" i="4"/>
  <c r="H66" i="4"/>
  <c r="H65" i="4"/>
  <c r="H64" i="4"/>
  <c r="H63" i="4"/>
  <c r="H50" i="4"/>
  <c r="H49" i="4"/>
  <c r="H48" i="4"/>
  <c r="H45" i="4"/>
  <c r="H44" i="4"/>
  <c r="H43" i="4"/>
  <c r="H14" i="4"/>
  <c r="H22" i="4"/>
  <c r="H21" i="4"/>
  <c r="H20" i="4"/>
  <c r="H19" i="4"/>
  <c r="H18" i="4"/>
  <c r="H16" i="4"/>
  <c r="H12" i="4"/>
  <c r="H69" i="3"/>
  <c r="H68" i="3"/>
  <c r="H67" i="3"/>
  <c r="H66" i="3"/>
  <c r="H65" i="3"/>
  <c r="H64" i="3"/>
  <c r="H63" i="3"/>
  <c r="H62" i="3"/>
  <c r="H60" i="3"/>
  <c r="H59" i="3"/>
  <c r="H58" i="3"/>
  <c r="H57" i="3"/>
  <c r="H56" i="3"/>
  <c r="H54" i="3"/>
  <c r="H53" i="3"/>
  <c r="H52" i="3"/>
  <c r="H51" i="3"/>
  <c r="H50" i="3"/>
  <c r="H49" i="3"/>
  <c r="H48" i="3"/>
  <c r="H45" i="3"/>
  <c r="H44" i="3"/>
  <c r="H43" i="3"/>
  <c r="H15" i="3"/>
  <c r="H22" i="3"/>
  <c r="H21" i="3"/>
  <c r="H20" i="3"/>
  <c r="H19" i="3"/>
  <c r="H18" i="3"/>
  <c r="H17" i="3"/>
  <c r="H16" i="3"/>
  <c r="H12" i="3"/>
  <c r="H68" i="2"/>
  <c r="H67" i="2"/>
  <c r="H66" i="2"/>
  <c r="H65" i="2"/>
  <c r="H64" i="2"/>
  <c r="H63" i="2"/>
  <c r="H51" i="2"/>
  <c r="H50" i="2"/>
  <c r="H49" i="2"/>
  <c r="H48" i="2"/>
  <c r="H47" i="2"/>
  <c r="H45" i="2"/>
  <c r="H44" i="2"/>
  <c r="H43" i="2"/>
  <c r="H14" i="2"/>
  <c r="H22" i="2"/>
  <c r="H21" i="2"/>
  <c r="H20" i="2"/>
  <c r="H19" i="2"/>
  <c r="H18" i="2"/>
  <c r="H16" i="2"/>
  <c r="H12" i="2"/>
  <c r="H67" i="1"/>
  <c r="H66" i="1"/>
  <c r="H65" i="1"/>
  <c r="H48" i="1"/>
  <c r="H45" i="1"/>
  <c r="H44" i="1"/>
  <c r="H43" i="1"/>
  <c r="H21" i="1"/>
  <c r="H20" i="1"/>
  <c r="H18" i="1"/>
  <c r="H19" i="1"/>
  <c r="H12" i="1"/>
  <c r="S21" i="1" l="1"/>
  <c r="R21" i="1"/>
  <c r="S16" i="12"/>
  <c r="R16" i="12"/>
  <c r="I19" i="12"/>
  <c r="J19" i="12" s="1"/>
  <c r="S19" i="12"/>
  <c r="R19" i="12"/>
  <c r="R34" i="12"/>
  <c r="S34" i="12"/>
  <c r="S20" i="1"/>
  <c r="R20" i="1"/>
  <c r="R12" i="12"/>
  <c r="S12" i="12"/>
  <c r="S40" i="12"/>
  <c r="R40" i="12"/>
  <c r="I53" i="12"/>
  <c r="J53" i="12" s="1"/>
  <c r="S53" i="12"/>
  <c r="R53" i="12"/>
  <c r="I54" i="12"/>
  <c r="J54" i="12" s="1"/>
  <c r="R54" i="12"/>
  <c r="S54" i="12"/>
  <c r="R18" i="12"/>
  <c r="S18" i="12"/>
  <c r="R45" i="12"/>
  <c r="S45" i="12"/>
  <c r="S19" i="1"/>
  <c r="R19" i="1"/>
  <c r="I40" i="12"/>
  <c r="J40" i="12" s="1"/>
  <c r="R20" i="12"/>
  <c r="S20" i="12"/>
  <c r="S14" i="12"/>
  <c r="R14" i="12"/>
  <c r="I47" i="12"/>
  <c r="J47" i="12" s="1"/>
  <c r="R47" i="12"/>
  <c r="S47" i="12"/>
  <c r="I23" i="12"/>
  <c r="J23" i="12" s="1"/>
  <c r="R23" i="12"/>
  <c r="S23" i="12"/>
  <c r="S44" i="12"/>
  <c r="R44" i="12"/>
  <c r="S12" i="1"/>
  <c r="R12" i="1"/>
  <c r="S18" i="1"/>
  <c r="R18" i="1"/>
  <c r="S11" i="12"/>
  <c r="R11" i="12"/>
  <c r="I21" i="12"/>
  <c r="J21" i="12" s="1"/>
  <c r="S21" i="12"/>
  <c r="R21" i="12"/>
  <c r="S39" i="12"/>
  <c r="R39" i="12"/>
  <c r="R12" i="5"/>
  <c r="S12" i="5"/>
  <c r="R19" i="5"/>
  <c r="S19" i="5"/>
  <c r="R21" i="5"/>
  <c r="S21" i="5"/>
  <c r="R14" i="5"/>
  <c r="S14" i="5"/>
  <c r="S44" i="5"/>
  <c r="R44" i="5"/>
  <c r="S48" i="5"/>
  <c r="R48" i="5"/>
  <c r="R18" i="5"/>
  <c r="S18" i="5"/>
  <c r="R20" i="5"/>
  <c r="S20" i="5"/>
  <c r="R22" i="5"/>
  <c r="S22" i="5"/>
  <c r="S43" i="5"/>
  <c r="R43" i="5"/>
  <c r="S45" i="5"/>
  <c r="R45" i="5"/>
  <c r="R11" i="11"/>
  <c r="S11" i="11"/>
  <c r="S19" i="11"/>
  <c r="R19" i="11"/>
  <c r="R14" i="11"/>
  <c r="S14" i="11"/>
  <c r="S53" i="11"/>
  <c r="R53" i="11"/>
  <c r="S18" i="11"/>
  <c r="R18" i="11"/>
  <c r="S21" i="11"/>
  <c r="R21" i="11"/>
  <c r="S45" i="11"/>
  <c r="R45" i="11"/>
  <c r="S54" i="11"/>
  <c r="R54" i="11"/>
  <c r="R21" i="10"/>
  <c r="S21" i="10"/>
  <c r="S53" i="10"/>
  <c r="R53" i="10"/>
  <c r="R19" i="10"/>
  <c r="S19" i="10"/>
  <c r="R45" i="10"/>
  <c r="S45" i="10"/>
  <c r="R15" i="9"/>
  <c r="S15" i="9"/>
  <c r="R18" i="9"/>
  <c r="S18" i="9"/>
  <c r="R14" i="9"/>
  <c r="S14" i="9"/>
  <c r="R33" i="9"/>
  <c r="S33" i="9"/>
  <c r="R38" i="9"/>
  <c r="S38" i="9"/>
  <c r="R40" i="9"/>
  <c r="S40" i="9"/>
  <c r="R46" i="9"/>
  <c r="S46" i="9"/>
  <c r="R17" i="9"/>
  <c r="S17" i="9"/>
  <c r="R19" i="9"/>
  <c r="S19" i="9"/>
  <c r="R34" i="9"/>
  <c r="S34" i="9"/>
  <c r="R39" i="9"/>
  <c r="S39" i="9"/>
  <c r="R45" i="9"/>
  <c r="S45" i="9"/>
  <c r="S12" i="8"/>
  <c r="R12" i="8"/>
  <c r="S17" i="8"/>
  <c r="R17" i="8"/>
  <c r="S19" i="8"/>
  <c r="R19" i="8"/>
  <c r="S21" i="8"/>
  <c r="R21" i="8"/>
  <c r="S14" i="8"/>
  <c r="R14" i="8"/>
  <c r="S44" i="8"/>
  <c r="R44" i="8"/>
  <c r="S48" i="8"/>
  <c r="R48" i="8"/>
  <c r="S63" i="8"/>
  <c r="R63" i="8"/>
  <c r="S65" i="8"/>
  <c r="R65" i="8"/>
  <c r="S67" i="8"/>
  <c r="R67" i="8"/>
  <c r="S16" i="8"/>
  <c r="R16" i="8"/>
  <c r="S18" i="8"/>
  <c r="R18" i="8"/>
  <c r="S20" i="8"/>
  <c r="R20" i="8"/>
  <c r="S22" i="8"/>
  <c r="R22" i="8"/>
  <c r="S43" i="8"/>
  <c r="R43" i="8"/>
  <c r="S45" i="8"/>
  <c r="R45" i="8"/>
  <c r="S62" i="8"/>
  <c r="R62" i="8"/>
  <c r="S64" i="8"/>
  <c r="R64" i="8"/>
  <c r="S66" i="8"/>
  <c r="R66" i="8"/>
  <c r="S16" i="7"/>
  <c r="R16" i="7"/>
  <c r="S18" i="7"/>
  <c r="R18" i="7"/>
  <c r="S20" i="7"/>
  <c r="R20" i="7"/>
  <c r="S22" i="7"/>
  <c r="R22" i="7"/>
  <c r="S43" i="7"/>
  <c r="R43" i="7"/>
  <c r="S45" i="7"/>
  <c r="R45" i="7"/>
  <c r="S49" i="7"/>
  <c r="R49" i="7"/>
  <c r="S51" i="7"/>
  <c r="R51" i="7"/>
  <c r="S53" i="7"/>
  <c r="R53" i="7"/>
  <c r="S55" i="7"/>
  <c r="R55" i="7"/>
  <c r="S57" i="7"/>
  <c r="R57" i="7"/>
  <c r="S59" i="7"/>
  <c r="R59" i="7"/>
  <c r="S63" i="7"/>
  <c r="R63" i="7"/>
  <c r="S65" i="7"/>
  <c r="R65" i="7"/>
  <c r="S67" i="7"/>
  <c r="R67" i="7"/>
  <c r="S12" i="7"/>
  <c r="R12" i="7"/>
  <c r="S17" i="7"/>
  <c r="R17" i="7"/>
  <c r="S19" i="7"/>
  <c r="R19" i="7"/>
  <c r="S21" i="7"/>
  <c r="R21" i="7"/>
  <c r="S14" i="7"/>
  <c r="R14" i="7"/>
  <c r="S44" i="7"/>
  <c r="R44" i="7"/>
  <c r="S48" i="7"/>
  <c r="R48" i="7"/>
  <c r="S50" i="7"/>
  <c r="R50" i="7"/>
  <c r="S52" i="7"/>
  <c r="R52" i="7"/>
  <c r="S54" i="7"/>
  <c r="R54" i="7"/>
  <c r="S56" i="7"/>
  <c r="R56" i="7"/>
  <c r="S58" i="7"/>
  <c r="R58" i="7"/>
  <c r="S60" i="7"/>
  <c r="R60" i="7"/>
  <c r="S64" i="7"/>
  <c r="R64" i="7"/>
  <c r="S66" i="7"/>
  <c r="R66" i="7"/>
  <c r="R12" i="13"/>
  <c r="S12" i="13"/>
  <c r="R19" i="13"/>
  <c r="S19" i="13"/>
  <c r="R24" i="13"/>
  <c r="S24" i="13"/>
  <c r="S15" i="13"/>
  <c r="R15" i="13"/>
  <c r="R11" i="13"/>
  <c r="S11" i="13"/>
  <c r="R18" i="13"/>
  <c r="S18" i="13"/>
  <c r="R20" i="13"/>
  <c r="S20" i="13"/>
  <c r="R25" i="13"/>
  <c r="S25" i="13"/>
  <c r="R50" i="13"/>
  <c r="S50" i="13"/>
  <c r="R12" i="4"/>
  <c r="S12" i="4"/>
  <c r="R18" i="4"/>
  <c r="S18" i="4"/>
  <c r="R20" i="4"/>
  <c r="S20" i="4"/>
  <c r="R22" i="4"/>
  <c r="S22" i="4"/>
  <c r="R43" i="4"/>
  <c r="S43" i="4"/>
  <c r="R45" i="4"/>
  <c r="S45" i="4"/>
  <c r="R49" i="4"/>
  <c r="S49" i="4"/>
  <c r="R63" i="4"/>
  <c r="S63" i="4"/>
  <c r="R65" i="4"/>
  <c r="S65" i="4"/>
  <c r="R67" i="4"/>
  <c r="S67" i="4"/>
  <c r="R16" i="4"/>
  <c r="S16" i="4"/>
  <c r="R19" i="4"/>
  <c r="S19" i="4"/>
  <c r="R21" i="4"/>
  <c r="S21" i="4"/>
  <c r="R14" i="4"/>
  <c r="S14" i="4"/>
  <c r="R44" i="4"/>
  <c r="S44" i="4"/>
  <c r="R48" i="4"/>
  <c r="S48" i="4"/>
  <c r="R50" i="4"/>
  <c r="S50" i="4"/>
  <c r="R64" i="4"/>
  <c r="S64" i="4"/>
  <c r="R66" i="4"/>
  <c r="S66" i="4"/>
  <c r="R68" i="4"/>
  <c r="S68" i="4"/>
  <c r="S12" i="3"/>
  <c r="R12" i="3"/>
  <c r="S17" i="3"/>
  <c r="R17" i="3"/>
  <c r="S19" i="3"/>
  <c r="R19" i="3"/>
  <c r="S21" i="3"/>
  <c r="R21" i="3"/>
  <c r="S15" i="3"/>
  <c r="R15" i="3"/>
  <c r="S43" i="3"/>
  <c r="R43" i="3"/>
  <c r="S45" i="3"/>
  <c r="R45" i="3"/>
  <c r="S49" i="3"/>
  <c r="R49" i="3"/>
  <c r="S51" i="3"/>
  <c r="R51" i="3"/>
  <c r="S53" i="3"/>
  <c r="R53" i="3"/>
  <c r="S56" i="3"/>
  <c r="R56" i="3"/>
  <c r="S58" i="3"/>
  <c r="R58" i="3"/>
  <c r="S60" i="3"/>
  <c r="R60" i="3"/>
  <c r="S63" i="3"/>
  <c r="R63" i="3"/>
  <c r="S65" i="3"/>
  <c r="R65" i="3"/>
  <c r="S67" i="3"/>
  <c r="R67" i="3"/>
  <c r="S16" i="3"/>
  <c r="R16" i="3"/>
  <c r="S18" i="3"/>
  <c r="R18" i="3"/>
  <c r="S20" i="3"/>
  <c r="R20" i="3"/>
  <c r="S22" i="3"/>
  <c r="R22" i="3"/>
  <c r="S44" i="3"/>
  <c r="R44" i="3"/>
  <c r="S48" i="3"/>
  <c r="R48" i="3"/>
  <c r="S50" i="3"/>
  <c r="R50" i="3"/>
  <c r="S52" i="3"/>
  <c r="R52" i="3"/>
  <c r="S54" i="3"/>
  <c r="R54" i="3"/>
  <c r="S57" i="3"/>
  <c r="R57" i="3"/>
  <c r="S59" i="3"/>
  <c r="R59" i="3"/>
  <c r="S62" i="3"/>
  <c r="R62" i="3"/>
  <c r="S64" i="3"/>
  <c r="R64" i="3"/>
  <c r="S66" i="3"/>
  <c r="R66" i="3"/>
  <c r="S12" i="2"/>
  <c r="R12" i="2"/>
  <c r="S18" i="2"/>
  <c r="R18" i="2"/>
  <c r="S20" i="2"/>
  <c r="R20" i="2"/>
  <c r="S22" i="2"/>
  <c r="R22" i="2"/>
  <c r="S43" i="2"/>
  <c r="R43" i="2"/>
  <c r="S45" i="2"/>
  <c r="R45" i="2"/>
  <c r="S48" i="2"/>
  <c r="R48" i="2"/>
  <c r="S50" i="2"/>
  <c r="R50" i="2"/>
  <c r="S63" i="2"/>
  <c r="R63" i="2"/>
  <c r="S65" i="2"/>
  <c r="R65" i="2"/>
  <c r="S67" i="2"/>
  <c r="R67" i="2"/>
  <c r="S16" i="2"/>
  <c r="R16" i="2"/>
  <c r="S19" i="2"/>
  <c r="R19" i="2"/>
  <c r="S21" i="2"/>
  <c r="R21" i="2"/>
  <c r="S14" i="2"/>
  <c r="R14" i="2"/>
  <c r="S44" i="2"/>
  <c r="R44" i="2"/>
  <c r="S47" i="2"/>
  <c r="R47" i="2"/>
  <c r="S49" i="2"/>
  <c r="R49" i="2"/>
  <c r="S51" i="2"/>
  <c r="R51" i="2"/>
  <c r="S64" i="2"/>
  <c r="R64" i="2"/>
  <c r="S66" i="2"/>
  <c r="R66" i="2"/>
  <c r="S68" i="2"/>
  <c r="R68" i="2"/>
  <c r="I18" i="12"/>
  <c r="J18" i="12" s="1"/>
  <c r="I39" i="12"/>
  <c r="J39" i="12" s="1"/>
  <c r="I44" i="12"/>
  <c r="J44" i="12" s="1"/>
  <c r="I12" i="12"/>
  <c r="J12" i="12" s="1"/>
  <c r="I14" i="12"/>
  <c r="J14" i="12" s="1"/>
  <c r="I11" i="12"/>
  <c r="J11" i="12" s="1"/>
  <c r="I16" i="12"/>
  <c r="J16" i="12" s="1"/>
  <c r="I45" i="12"/>
  <c r="J45" i="12" s="1"/>
  <c r="I34" i="12"/>
  <c r="J34" i="12" s="1"/>
  <c r="I19" i="2" l="1"/>
  <c r="J19" i="2" s="1"/>
  <c r="I19" i="1" l="1"/>
  <c r="J19" i="1" s="1"/>
  <c r="I18" i="10" l="1"/>
  <c r="J18" i="10" s="1"/>
  <c r="I54" i="11"/>
  <c r="J54" i="11" s="1"/>
  <c r="I45" i="10"/>
  <c r="J45" i="10" s="1"/>
  <c r="I53" i="10"/>
  <c r="J53" i="10" s="1"/>
  <c r="I21" i="10"/>
  <c r="J21" i="10" s="1"/>
  <c r="I19" i="10"/>
  <c r="J19" i="10" s="1"/>
  <c r="I14" i="10"/>
  <c r="J14" i="10" s="1"/>
  <c r="S9" i="10"/>
  <c r="R9" i="10"/>
  <c r="I21" i="5" l="1"/>
  <c r="J21" i="5" s="1"/>
  <c r="I53" i="7"/>
  <c r="J53" i="7" s="1"/>
  <c r="I19" i="4"/>
  <c r="J19" i="4" s="1"/>
  <c r="I45" i="4"/>
  <c r="J45" i="4" s="1"/>
  <c r="I63" i="4"/>
  <c r="J63" i="4" s="1"/>
  <c r="S10" i="5"/>
  <c r="R10" i="5"/>
  <c r="I22" i="5"/>
  <c r="J22" i="5" s="1"/>
  <c r="I48" i="5"/>
  <c r="J48" i="5" s="1"/>
  <c r="I16" i="7"/>
  <c r="J16" i="7" s="1"/>
  <c r="I22" i="7"/>
  <c r="J22" i="7" s="1"/>
  <c r="I48" i="7"/>
  <c r="J48" i="7" s="1"/>
  <c r="I54" i="7"/>
  <c r="J54" i="7" s="1"/>
  <c r="I60" i="7"/>
  <c r="J60" i="7" s="1"/>
  <c r="I66" i="7"/>
  <c r="J66" i="7" s="1"/>
  <c r="S9" i="11"/>
  <c r="R9" i="11"/>
  <c r="I14" i="4"/>
  <c r="J14" i="4" s="1"/>
  <c r="I68" i="4"/>
  <c r="J68" i="4" s="1"/>
  <c r="I45" i="5"/>
  <c r="J45" i="5" s="1"/>
  <c r="I21" i="7"/>
  <c r="J21" i="7" s="1"/>
  <c r="I20" i="4"/>
  <c r="J20" i="4" s="1"/>
  <c r="I64" i="4"/>
  <c r="J64" i="4" s="1"/>
  <c r="I12" i="5"/>
  <c r="J12" i="5" s="1"/>
  <c r="I17" i="7"/>
  <c r="J17" i="7" s="1"/>
  <c r="I23" i="7"/>
  <c r="J23" i="7" s="1"/>
  <c r="I14" i="7"/>
  <c r="J14" i="7" s="1"/>
  <c r="I49" i="7"/>
  <c r="J49" i="7" s="1"/>
  <c r="I55" i="7"/>
  <c r="J55" i="7" s="1"/>
  <c r="I67" i="7"/>
  <c r="J67" i="7" s="1"/>
  <c r="I11" i="11"/>
  <c r="J11" i="11" s="1"/>
  <c r="I18" i="4"/>
  <c r="J18" i="4" s="1"/>
  <c r="I12" i="7"/>
  <c r="J12" i="7" s="1"/>
  <c r="I65" i="7"/>
  <c r="J65" i="7" s="1"/>
  <c r="I21" i="4"/>
  <c r="J21" i="4" s="1"/>
  <c r="I48" i="4"/>
  <c r="J48" i="4" s="1"/>
  <c r="I65" i="4"/>
  <c r="J65" i="4" s="1"/>
  <c r="I18" i="5"/>
  <c r="J18" i="5" s="1"/>
  <c r="I14" i="5"/>
  <c r="J14" i="5" s="1"/>
  <c r="I18" i="7"/>
  <c r="J18" i="7" s="1"/>
  <c r="I24" i="7"/>
  <c r="J24" i="7" s="1"/>
  <c r="I43" i="7"/>
  <c r="J43" i="7" s="1"/>
  <c r="I50" i="7"/>
  <c r="J50" i="7" s="1"/>
  <c r="I56" i="7"/>
  <c r="J56" i="7" s="1"/>
  <c r="I18" i="11"/>
  <c r="J18" i="11" s="1"/>
  <c r="I45" i="11"/>
  <c r="J45" i="11" s="1"/>
  <c r="I44" i="4"/>
  <c r="J44" i="4" s="1"/>
  <c r="I14" i="11"/>
  <c r="J14" i="11" s="1"/>
  <c r="I12" i="4"/>
  <c r="J12" i="4" s="1"/>
  <c r="I22" i="4"/>
  <c r="J22" i="4" s="1"/>
  <c r="I49" i="4"/>
  <c r="J49" i="4" s="1"/>
  <c r="I66" i="4"/>
  <c r="J66" i="4" s="1"/>
  <c r="I19" i="5"/>
  <c r="J19" i="5" s="1"/>
  <c r="I43" i="5"/>
  <c r="J43" i="5" s="1"/>
  <c r="I19" i="7"/>
  <c r="J19" i="7" s="1"/>
  <c r="I25" i="7"/>
  <c r="J25" i="7" s="1"/>
  <c r="I44" i="7"/>
  <c r="J44" i="7" s="1"/>
  <c r="I51" i="7"/>
  <c r="J51" i="7" s="1"/>
  <c r="I57" i="7"/>
  <c r="J57" i="7" s="1"/>
  <c r="I63" i="7"/>
  <c r="J63" i="7" s="1"/>
  <c r="I19" i="11"/>
  <c r="J19" i="11" s="1"/>
  <c r="I53" i="11"/>
  <c r="J53" i="11" s="1"/>
  <c r="I59" i="7"/>
  <c r="J59" i="7" s="1"/>
  <c r="I16" i="4"/>
  <c r="J16" i="4" s="1"/>
  <c r="I43" i="4"/>
  <c r="J43" i="4" s="1"/>
  <c r="I50" i="4"/>
  <c r="J50" i="4" s="1"/>
  <c r="I67" i="4"/>
  <c r="J67" i="4" s="1"/>
  <c r="I20" i="5"/>
  <c r="J20" i="5" s="1"/>
  <c r="I44" i="5"/>
  <c r="J44" i="5" s="1"/>
  <c r="S10" i="7"/>
  <c r="R10" i="7"/>
  <c r="I20" i="7"/>
  <c r="J20" i="7" s="1"/>
  <c r="I45" i="7"/>
  <c r="J45" i="7" s="1"/>
  <c r="I52" i="7"/>
  <c r="J52" i="7" s="1"/>
  <c r="I58" i="7"/>
  <c r="J58" i="7" s="1"/>
  <c r="I64" i="7"/>
  <c r="J64" i="7" s="1"/>
  <c r="I21" i="11"/>
  <c r="J21" i="11" s="1"/>
  <c r="I44" i="1"/>
  <c r="J44" i="1" s="1"/>
  <c r="I48" i="1"/>
  <c r="J48" i="1" s="1"/>
  <c r="I65" i="1"/>
  <c r="J65" i="1" s="1"/>
  <c r="I67" i="1"/>
  <c r="J67" i="1" s="1"/>
  <c r="I43" i="1"/>
  <c r="J43" i="1" s="1"/>
  <c r="I45" i="1"/>
  <c r="J45" i="1" s="1"/>
  <c r="I66" i="1"/>
  <c r="J66" i="1" s="1"/>
  <c r="S9" i="12"/>
  <c r="R9" i="12"/>
  <c r="I15" i="9"/>
  <c r="J15" i="9" s="1"/>
  <c r="I18" i="9"/>
  <c r="J18" i="9" s="1"/>
  <c r="I14" i="9"/>
  <c r="J14" i="9" s="1"/>
  <c r="I33" i="9"/>
  <c r="J33" i="9" s="1"/>
  <c r="I39" i="9"/>
  <c r="J39" i="9" s="1"/>
  <c r="I45" i="9"/>
  <c r="J45" i="9" s="1"/>
  <c r="S9" i="9"/>
  <c r="R9" i="9"/>
  <c r="I17" i="9"/>
  <c r="J17" i="9" s="1"/>
  <c r="I19" i="9"/>
  <c r="J19" i="9" s="1"/>
  <c r="I34" i="9"/>
  <c r="J34" i="9" s="1"/>
  <c r="I38" i="9"/>
  <c r="J38" i="9" s="1"/>
  <c r="I40" i="9"/>
  <c r="J40" i="9" s="1"/>
  <c r="I46" i="9"/>
  <c r="J46" i="9" s="1"/>
  <c r="R10" i="8"/>
  <c r="S10" i="8"/>
  <c r="I16" i="8"/>
  <c r="J16" i="8" s="1"/>
  <c r="I19" i="8"/>
  <c r="J19" i="8" s="1"/>
  <c r="I21" i="8"/>
  <c r="J21" i="8" s="1"/>
  <c r="I43" i="8"/>
  <c r="J43" i="8" s="1"/>
  <c r="I45" i="8"/>
  <c r="J45" i="8" s="1"/>
  <c r="I48" i="8"/>
  <c r="J48" i="8" s="1"/>
  <c r="I63" i="8"/>
  <c r="J63" i="8" s="1"/>
  <c r="I65" i="8"/>
  <c r="J65" i="8" s="1"/>
  <c r="I67" i="8"/>
  <c r="J67" i="8" s="1"/>
  <c r="I12" i="8"/>
  <c r="J12" i="8" s="1"/>
  <c r="I17" i="8"/>
  <c r="J17" i="8" s="1"/>
  <c r="I20" i="8"/>
  <c r="J20" i="8" s="1"/>
  <c r="I22" i="8"/>
  <c r="J22" i="8" s="1"/>
  <c r="I14" i="8"/>
  <c r="J14" i="8" s="1"/>
  <c r="I44" i="8"/>
  <c r="J44" i="8" s="1"/>
  <c r="I62" i="8"/>
  <c r="J62" i="8" s="1"/>
  <c r="I64" i="8"/>
  <c r="J64" i="8" s="1"/>
  <c r="I66" i="8"/>
  <c r="J66" i="8" s="1"/>
  <c r="I18" i="8"/>
  <c r="J18" i="8" s="1"/>
  <c r="S9" i="13"/>
  <c r="R9" i="13"/>
  <c r="I12" i="13"/>
  <c r="J12" i="13" s="1"/>
  <c r="I19" i="13"/>
  <c r="J19" i="13" s="1"/>
  <c r="I24" i="13"/>
  <c r="J24" i="13" s="1"/>
  <c r="I11" i="13"/>
  <c r="J11" i="13" s="1"/>
  <c r="I18" i="13"/>
  <c r="J18" i="13" s="1"/>
  <c r="I20" i="13"/>
  <c r="J20" i="13" s="1"/>
  <c r="I25" i="13"/>
  <c r="J25" i="13" s="1"/>
  <c r="I15" i="13"/>
  <c r="J15" i="13" s="1"/>
  <c r="I50" i="13"/>
  <c r="J50" i="13" s="1"/>
  <c r="R10" i="4"/>
  <c r="S10" i="4"/>
  <c r="S10" i="3"/>
  <c r="R10" i="3"/>
  <c r="I16" i="3"/>
  <c r="J16" i="3" s="1"/>
  <c r="I18" i="3"/>
  <c r="J18" i="3" s="1"/>
  <c r="I21" i="3"/>
  <c r="J21" i="3" s="1"/>
  <c r="I23" i="3"/>
  <c r="J23" i="3" s="1"/>
  <c r="I25" i="3"/>
  <c r="J25" i="3" s="1"/>
  <c r="I15" i="3"/>
  <c r="J15" i="3" s="1"/>
  <c r="I43" i="3"/>
  <c r="J43" i="3" s="1"/>
  <c r="I45" i="3"/>
  <c r="J45" i="3" s="1"/>
  <c r="I48" i="3"/>
  <c r="J48" i="3" s="1"/>
  <c r="I50" i="3"/>
  <c r="J50" i="3" s="1"/>
  <c r="I52" i="3"/>
  <c r="J52" i="3" s="1"/>
  <c r="I54" i="3"/>
  <c r="J54" i="3" s="1"/>
  <c r="I56" i="3"/>
  <c r="J56" i="3" s="1"/>
  <c r="I58" i="3"/>
  <c r="J58" i="3" s="1"/>
  <c r="I60" i="3"/>
  <c r="J60" i="3" s="1"/>
  <c r="I63" i="3"/>
  <c r="J63" i="3" s="1"/>
  <c r="I65" i="3"/>
  <c r="J65" i="3" s="1"/>
  <c r="I67" i="3"/>
  <c r="J67" i="3" s="1"/>
  <c r="R69" i="3"/>
  <c r="I69" i="3"/>
  <c r="J69" i="3" s="1"/>
  <c r="I12" i="3"/>
  <c r="J12" i="3" s="1"/>
  <c r="I17" i="3"/>
  <c r="J17" i="3" s="1"/>
  <c r="I20" i="3"/>
  <c r="J20" i="3" s="1"/>
  <c r="I22" i="3"/>
  <c r="J22" i="3" s="1"/>
  <c r="I24" i="3"/>
  <c r="J24" i="3" s="1"/>
  <c r="I44" i="3"/>
  <c r="J44" i="3" s="1"/>
  <c r="I47" i="3"/>
  <c r="J47" i="3" s="1"/>
  <c r="I49" i="3"/>
  <c r="J49" i="3" s="1"/>
  <c r="I51" i="3"/>
  <c r="J51" i="3" s="1"/>
  <c r="I53" i="3"/>
  <c r="J53" i="3" s="1"/>
  <c r="I57" i="3"/>
  <c r="J57" i="3" s="1"/>
  <c r="I59" i="3"/>
  <c r="J59" i="3" s="1"/>
  <c r="I62" i="3"/>
  <c r="J62" i="3" s="1"/>
  <c r="I64" i="3"/>
  <c r="J64" i="3" s="1"/>
  <c r="I66" i="3"/>
  <c r="J66" i="3" s="1"/>
  <c r="R68" i="3"/>
  <c r="I68" i="3"/>
  <c r="J68" i="3" s="1"/>
  <c r="I19" i="3"/>
  <c r="J19" i="3" s="1"/>
  <c r="S43" i="1"/>
  <c r="R43" i="1"/>
  <c r="S45" i="1"/>
  <c r="R45" i="1"/>
  <c r="S66" i="1"/>
  <c r="R66" i="1"/>
  <c r="S44" i="1"/>
  <c r="R44" i="1"/>
  <c r="S48" i="1"/>
  <c r="R48" i="1"/>
  <c r="S65" i="1"/>
  <c r="R65" i="1"/>
  <c r="S67" i="1"/>
  <c r="R67" i="1"/>
  <c r="D6" i="2" l="1"/>
  <c r="D7" i="2"/>
  <c r="D40" i="9" l="1"/>
  <c r="D6" i="12"/>
  <c r="D6" i="11"/>
  <c r="D6" i="10"/>
  <c r="AB48" i="9"/>
  <c r="AB47" i="9"/>
  <c r="Z48" i="9"/>
  <c r="Z47" i="9"/>
  <c r="X47" i="9"/>
  <c r="V47" i="9"/>
  <c r="D7" i="8"/>
  <c r="D6" i="8"/>
  <c r="D7" i="7"/>
  <c r="D6" i="7"/>
  <c r="D7" i="5"/>
  <c r="D6" i="5"/>
  <c r="D7" i="4"/>
  <c r="D6" i="4"/>
  <c r="D7" i="3"/>
  <c r="D6" i="3"/>
  <c r="D7" i="1"/>
  <c r="D6" i="1"/>
  <c r="D36" i="13"/>
  <c r="H36" i="13" l="1"/>
  <c r="G36" i="13"/>
  <c r="E40" i="9"/>
  <c r="F40" i="9" s="1"/>
  <c r="G40" i="9"/>
  <c r="I36" i="13"/>
  <c r="J36" i="13" s="1"/>
  <c r="E36" i="13"/>
  <c r="N40" i="9" l="1"/>
  <c r="O40" i="9"/>
  <c r="P36" i="13"/>
  <c r="N36" i="13"/>
  <c r="Q36" i="13"/>
  <c r="O36" i="13"/>
  <c r="R36" i="13"/>
  <c r="S36" i="13"/>
  <c r="F36" i="13"/>
  <c r="D49" i="13"/>
  <c r="D48" i="13"/>
  <c r="D45" i="13"/>
  <c r="D40" i="13"/>
  <c r="D43" i="13"/>
  <c r="D42" i="13"/>
  <c r="D41" i="13"/>
  <c r="D14" i="13"/>
  <c r="D15" i="13"/>
  <c r="G15" i="13" s="1"/>
  <c r="D34" i="13"/>
  <c r="D35" i="13"/>
  <c r="D18" i="13"/>
  <c r="G18" i="13" s="1"/>
  <c r="D17" i="13"/>
  <c r="D16" i="13"/>
  <c r="P15" i="13" l="1"/>
  <c r="N15" i="13"/>
  <c r="Q15" i="13"/>
  <c r="O15" i="13"/>
  <c r="P18" i="13"/>
  <c r="N18" i="13"/>
  <c r="Q18" i="13"/>
  <c r="O18" i="13"/>
  <c r="H17" i="13"/>
  <c r="G17" i="13"/>
  <c r="H35" i="13"/>
  <c r="I35" i="13" s="1"/>
  <c r="J35" i="13" s="1"/>
  <c r="G35" i="13"/>
  <c r="H41" i="13"/>
  <c r="G41" i="13"/>
  <c r="H43" i="13"/>
  <c r="I43" i="13" s="1"/>
  <c r="J43" i="13" s="1"/>
  <c r="G43" i="13"/>
  <c r="H45" i="13"/>
  <c r="I45" i="13" s="1"/>
  <c r="J45" i="13" s="1"/>
  <c r="G45" i="13"/>
  <c r="H49" i="13"/>
  <c r="G49" i="13"/>
  <c r="H16" i="13"/>
  <c r="I16" i="13" s="1"/>
  <c r="J16" i="13" s="1"/>
  <c r="G16" i="13"/>
  <c r="G34" i="13"/>
  <c r="H34" i="13"/>
  <c r="H42" i="13"/>
  <c r="G42" i="13"/>
  <c r="H48" i="13"/>
  <c r="G48" i="13"/>
  <c r="I17" i="13"/>
  <c r="J17" i="13" s="1"/>
  <c r="I49" i="13"/>
  <c r="J49" i="13" s="1"/>
  <c r="I42" i="13"/>
  <c r="J42" i="13" s="1"/>
  <c r="I40" i="13"/>
  <c r="J40" i="13" s="1"/>
  <c r="I48" i="13"/>
  <c r="J48" i="13" s="1"/>
  <c r="E16" i="13"/>
  <c r="E18" i="13"/>
  <c r="E34" i="13"/>
  <c r="E14" i="13"/>
  <c r="E42" i="13"/>
  <c r="E40" i="13"/>
  <c r="E48" i="13"/>
  <c r="E17" i="13"/>
  <c r="E35" i="13"/>
  <c r="E15" i="13"/>
  <c r="E41" i="13"/>
  <c r="E43" i="13"/>
  <c r="E45" i="13"/>
  <c r="E49" i="13"/>
  <c r="D55" i="12"/>
  <c r="D55" i="11"/>
  <c r="D55" i="10"/>
  <c r="D47" i="9"/>
  <c r="D68" i="8"/>
  <c r="D68" i="7"/>
  <c r="D51" i="13"/>
  <c r="D68" i="5"/>
  <c r="D69" i="4"/>
  <c r="D68" i="3"/>
  <c r="G68" i="3" s="1"/>
  <c r="D69" i="2"/>
  <c r="D68" i="1"/>
  <c r="D23" i="9"/>
  <c r="D12" i="7"/>
  <c r="G12" i="7" s="1"/>
  <c r="D61" i="1"/>
  <c r="D34" i="8"/>
  <c r="G34" i="8" s="1"/>
  <c r="D33" i="8"/>
  <c r="D32" i="8"/>
  <c r="D31" i="8"/>
  <c r="D66" i="8"/>
  <c r="D67" i="8"/>
  <c r="D65" i="8"/>
  <c r="D63" i="8"/>
  <c r="D64" i="8"/>
  <c r="D62" i="8"/>
  <c r="D60" i="8"/>
  <c r="D59" i="8"/>
  <c r="D69" i="8"/>
  <c r="D57" i="8"/>
  <c r="D58" i="8"/>
  <c r="D56" i="8"/>
  <c r="D55" i="8"/>
  <c r="D48" i="8"/>
  <c r="D53" i="8"/>
  <c r="D54" i="8"/>
  <c r="D52" i="8"/>
  <c r="D51" i="8"/>
  <c r="D50" i="8"/>
  <c r="D49" i="8"/>
  <c r="D47" i="8"/>
  <c r="D43" i="8"/>
  <c r="D45" i="8"/>
  <c r="D14" i="8"/>
  <c r="D15" i="8"/>
  <c r="D41" i="8"/>
  <c r="D42" i="8"/>
  <c r="D40" i="8"/>
  <c r="D39" i="8"/>
  <c r="D37" i="8"/>
  <c r="D38" i="8"/>
  <c r="D36" i="8"/>
  <c r="D35" i="8"/>
  <c r="D27" i="8"/>
  <c r="D30" i="8"/>
  <c r="G30" i="8" s="1"/>
  <c r="D29" i="8"/>
  <c r="D28" i="8"/>
  <c r="D25" i="8"/>
  <c r="D26" i="8"/>
  <c r="D24" i="8"/>
  <c r="D23" i="8"/>
  <c r="D21" i="8"/>
  <c r="D22" i="8"/>
  <c r="D20" i="8"/>
  <c r="D18" i="8"/>
  <c r="D44" i="8"/>
  <c r="D16" i="8"/>
  <c r="D17" i="8"/>
  <c r="D13" i="8"/>
  <c r="D12" i="8"/>
  <c r="D61" i="8"/>
  <c r="Q12" i="7" l="1"/>
  <c r="O12" i="7"/>
  <c r="P12" i="7"/>
  <c r="N12" i="7"/>
  <c r="P48" i="13"/>
  <c r="N48" i="13"/>
  <c r="Q48" i="13"/>
  <c r="O48" i="13"/>
  <c r="P42" i="13"/>
  <c r="N42" i="13"/>
  <c r="Q42" i="13"/>
  <c r="O42" i="13"/>
  <c r="R34" i="13"/>
  <c r="S34" i="13"/>
  <c r="P16" i="13"/>
  <c r="N16" i="13"/>
  <c r="Q16" i="13"/>
  <c r="O16" i="13"/>
  <c r="P49" i="13"/>
  <c r="N49" i="13"/>
  <c r="Q49" i="13"/>
  <c r="O49" i="13"/>
  <c r="P45" i="13"/>
  <c r="N45" i="13"/>
  <c r="Q45" i="13"/>
  <c r="O45" i="13"/>
  <c r="P43" i="13"/>
  <c r="N43" i="13"/>
  <c r="Q43" i="13"/>
  <c r="O43" i="13"/>
  <c r="P41" i="13"/>
  <c r="N41" i="13"/>
  <c r="Q41" i="13"/>
  <c r="O41" i="13"/>
  <c r="P35" i="13"/>
  <c r="N35" i="13"/>
  <c r="Q35" i="13"/>
  <c r="O35" i="13"/>
  <c r="P17" i="13"/>
  <c r="N17" i="13"/>
  <c r="Q17" i="13"/>
  <c r="O17" i="13"/>
  <c r="I34" i="13"/>
  <c r="J34" i="13" s="1"/>
  <c r="R48" i="13"/>
  <c r="S48" i="13"/>
  <c r="R42" i="13"/>
  <c r="S42" i="13"/>
  <c r="P34" i="13"/>
  <c r="N34" i="13"/>
  <c r="Q34" i="13"/>
  <c r="O34" i="13"/>
  <c r="R16" i="13"/>
  <c r="S16" i="13"/>
  <c r="R49" i="13"/>
  <c r="S49" i="13"/>
  <c r="R45" i="13"/>
  <c r="S45" i="13"/>
  <c r="R43" i="13"/>
  <c r="S43" i="13"/>
  <c r="R41" i="13"/>
  <c r="S41" i="13"/>
  <c r="R35" i="13"/>
  <c r="S35" i="13"/>
  <c r="R17" i="13"/>
  <c r="S17" i="13"/>
  <c r="G68" i="7"/>
  <c r="H55" i="11"/>
  <c r="R55" i="11" s="1"/>
  <c r="G55" i="11"/>
  <c r="H69" i="2"/>
  <c r="R69" i="2" s="1"/>
  <c r="G69" i="2"/>
  <c r="H51" i="13"/>
  <c r="I51" i="13" s="1"/>
  <c r="J51" i="13" s="1"/>
  <c r="G51" i="13"/>
  <c r="I41" i="13"/>
  <c r="J41" i="13" s="1"/>
  <c r="H61" i="1"/>
  <c r="G61" i="1"/>
  <c r="H68" i="1"/>
  <c r="R68" i="1" s="1"/>
  <c r="G68" i="1"/>
  <c r="H55" i="12"/>
  <c r="I55" i="12" s="1"/>
  <c r="J55" i="12" s="1"/>
  <c r="G55" i="12"/>
  <c r="G25" i="8"/>
  <c r="E21" i="8"/>
  <c r="F21" i="8" s="1"/>
  <c r="G21" i="8"/>
  <c r="G38" i="8"/>
  <c r="H50" i="8"/>
  <c r="G50" i="8"/>
  <c r="G55" i="8"/>
  <c r="H55" i="8"/>
  <c r="E66" i="8"/>
  <c r="F66" i="8" s="1"/>
  <c r="G66" i="8"/>
  <c r="G23" i="8"/>
  <c r="E14" i="8"/>
  <c r="G14" i="8"/>
  <c r="G51" i="8"/>
  <c r="H51" i="8"/>
  <c r="E62" i="8"/>
  <c r="F62" i="8" s="1"/>
  <c r="G62" i="8"/>
  <c r="G24" i="8"/>
  <c r="G39" i="8"/>
  <c r="H39" i="8"/>
  <c r="E45" i="8"/>
  <c r="F45" i="8" s="1"/>
  <c r="G45" i="8"/>
  <c r="H52" i="8"/>
  <c r="G52" i="8"/>
  <c r="H58" i="8"/>
  <c r="G58" i="8"/>
  <c r="E64" i="8"/>
  <c r="G64" i="8"/>
  <c r="E20" i="8"/>
  <c r="F20" i="8" s="1"/>
  <c r="G20" i="8"/>
  <c r="E17" i="8"/>
  <c r="G17" i="8"/>
  <c r="E15" i="8"/>
  <c r="H60" i="8"/>
  <c r="G60" i="8"/>
  <c r="E16" i="8"/>
  <c r="F16" i="8" s="1"/>
  <c r="G16" i="8"/>
  <c r="G37" i="8"/>
  <c r="H56" i="8"/>
  <c r="G56" i="8"/>
  <c r="G61" i="8"/>
  <c r="H61" i="8"/>
  <c r="E44" i="8"/>
  <c r="F44" i="8" s="1"/>
  <c r="G44" i="8"/>
  <c r="E12" i="8"/>
  <c r="F12" i="8" s="1"/>
  <c r="G12" i="8"/>
  <c r="E18" i="8"/>
  <c r="F18" i="8" s="1"/>
  <c r="G18" i="8"/>
  <c r="G26" i="8"/>
  <c r="G40" i="8"/>
  <c r="H40" i="8"/>
  <c r="E43" i="8"/>
  <c r="F43" i="8" s="1"/>
  <c r="G43" i="8"/>
  <c r="H54" i="8"/>
  <c r="G54" i="8"/>
  <c r="G57" i="8"/>
  <c r="H57" i="8"/>
  <c r="E63" i="8"/>
  <c r="F63" i="8" s="1"/>
  <c r="G63" i="8"/>
  <c r="H68" i="8"/>
  <c r="R68" i="8" s="1"/>
  <c r="G68" i="8"/>
  <c r="H13" i="8"/>
  <c r="G13" i="8"/>
  <c r="H35" i="8"/>
  <c r="G35" i="8"/>
  <c r="H42" i="8"/>
  <c r="G42" i="8"/>
  <c r="E47" i="8"/>
  <c r="F47" i="8" s="1"/>
  <c r="H53" i="8"/>
  <c r="G53" i="8"/>
  <c r="G69" i="8"/>
  <c r="H69" i="8"/>
  <c r="E65" i="8"/>
  <c r="F65" i="8" s="1"/>
  <c r="G65" i="8"/>
  <c r="E22" i="8"/>
  <c r="F22" i="8" s="1"/>
  <c r="G22" i="8"/>
  <c r="G36" i="8"/>
  <c r="H41" i="8"/>
  <c r="G41" i="8"/>
  <c r="G49" i="8"/>
  <c r="H49" i="8"/>
  <c r="E48" i="8"/>
  <c r="G48" i="8"/>
  <c r="H59" i="8"/>
  <c r="G59" i="8"/>
  <c r="E67" i="8"/>
  <c r="F67" i="8" s="1"/>
  <c r="G67" i="8"/>
  <c r="H55" i="10"/>
  <c r="I55" i="10" s="1"/>
  <c r="J55" i="10" s="1"/>
  <c r="G55" i="10"/>
  <c r="H47" i="9"/>
  <c r="I47" i="9" s="1"/>
  <c r="J47" i="9" s="1"/>
  <c r="G47" i="9"/>
  <c r="H68" i="5"/>
  <c r="I68" i="5" s="1"/>
  <c r="J68" i="5" s="1"/>
  <c r="G68" i="5"/>
  <c r="H69" i="4"/>
  <c r="R69" i="4" s="1"/>
  <c r="G69" i="4"/>
  <c r="R68" i="5"/>
  <c r="I55" i="11"/>
  <c r="J55" i="11" s="1"/>
  <c r="E61" i="8"/>
  <c r="F61" i="8" s="1"/>
  <c r="E13" i="8"/>
  <c r="F13" i="8" s="1"/>
  <c r="E24" i="8"/>
  <c r="F24" i="8" s="1"/>
  <c r="E25" i="8"/>
  <c r="F25" i="8" s="1"/>
  <c r="E28" i="8"/>
  <c r="F28" i="8" s="1"/>
  <c r="E30" i="8"/>
  <c r="E35" i="8"/>
  <c r="F35" i="8" s="1"/>
  <c r="E38" i="8"/>
  <c r="F38" i="8" s="1"/>
  <c r="E39" i="8"/>
  <c r="F39" i="8" s="1"/>
  <c r="E42" i="8"/>
  <c r="F42" i="8" s="1"/>
  <c r="E50" i="8"/>
  <c r="F50" i="8" s="1"/>
  <c r="E52" i="8"/>
  <c r="F52" i="8" s="1"/>
  <c r="E53" i="8"/>
  <c r="F53" i="8" s="1"/>
  <c r="E55" i="8"/>
  <c r="F55" i="8" s="1"/>
  <c r="E58" i="8"/>
  <c r="F58" i="8" s="1"/>
  <c r="E69" i="8"/>
  <c r="E60" i="8"/>
  <c r="F60" i="8" s="1"/>
  <c r="E32" i="8"/>
  <c r="F32" i="8" s="1"/>
  <c r="E34" i="8"/>
  <c r="F34" i="8" s="1"/>
  <c r="E23" i="8"/>
  <c r="F23" i="8" s="1"/>
  <c r="E26" i="8"/>
  <c r="F26" i="8" s="1"/>
  <c r="E29" i="8"/>
  <c r="F29" i="8" s="1"/>
  <c r="E27" i="8"/>
  <c r="E36" i="8"/>
  <c r="F36" i="8" s="1"/>
  <c r="E37" i="8"/>
  <c r="F37" i="8" s="1"/>
  <c r="E40" i="8"/>
  <c r="F40" i="8" s="1"/>
  <c r="E41" i="8"/>
  <c r="F41" i="8" s="1"/>
  <c r="E49" i="8"/>
  <c r="F49" i="8" s="1"/>
  <c r="E51" i="8"/>
  <c r="F51" i="8" s="1"/>
  <c r="E54" i="8"/>
  <c r="F54" i="8" s="1"/>
  <c r="E56" i="8"/>
  <c r="F56" i="8" s="1"/>
  <c r="E57" i="8"/>
  <c r="F57" i="8" s="1"/>
  <c r="E59" i="8"/>
  <c r="F59" i="8" s="1"/>
  <c r="E31" i="8"/>
  <c r="E33" i="8"/>
  <c r="F33" i="8" s="1"/>
  <c r="I68" i="8"/>
  <c r="J68" i="8" s="1"/>
  <c r="R51" i="13"/>
  <c r="I69" i="2"/>
  <c r="J69" i="2" s="1"/>
  <c r="E61" i="1"/>
  <c r="F61" i="1" s="1"/>
  <c r="E23" i="9"/>
  <c r="E47" i="9"/>
  <c r="F47" i="9" s="1"/>
  <c r="F49" i="13"/>
  <c r="F45" i="13"/>
  <c r="F43" i="13"/>
  <c r="F41" i="13"/>
  <c r="F15" i="13"/>
  <c r="F35" i="13"/>
  <c r="F17" i="13"/>
  <c r="F48" i="13"/>
  <c r="F40" i="13"/>
  <c r="F42" i="13"/>
  <c r="F14" i="13"/>
  <c r="F34" i="13"/>
  <c r="F18" i="13"/>
  <c r="F16" i="13"/>
  <c r="F14" i="8"/>
  <c r="F48" i="8"/>
  <c r="F17" i="8"/>
  <c r="F15" i="8"/>
  <c r="F69" i="8"/>
  <c r="F64" i="8"/>
  <c r="E68" i="8"/>
  <c r="E12" i="7"/>
  <c r="E68" i="7"/>
  <c r="E51" i="13"/>
  <c r="E68" i="5"/>
  <c r="F68" i="5" s="1"/>
  <c r="E69" i="4"/>
  <c r="F69" i="4" s="1"/>
  <c r="E68" i="3"/>
  <c r="F68" i="3" s="1"/>
  <c r="E69" i="2"/>
  <c r="F69" i="2" s="1"/>
  <c r="E68" i="1"/>
  <c r="F68" i="1" s="1"/>
  <c r="E55" i="12"/>
  <c r="F55" i="12" s="1"/>
  <c r="E55" i="11"/>
  <c r="F55" i="11" s="1"/>
  <c r="E55" i="10"/>
  <c r="F55" i="10" s="1"/>
  <c r="D33" i="11"/>
  <c r="G33" i="11" s="1"/>
  <c r="D32" i="11"/>
  <c r="D31" i="11"/>
  <c r="D30" i="11"/>
  <c r="D54" i="11"/>
  <c r="G54" i="11" s="1"/>
  <c r="D53" i="11"/>
  <c r="G53" i="11" s="1"/>
  <c r="D52" i="11"/>
  <c r="D51" i="11"/>
  <c r="D56" i="11"/>
  <c r="D49" i="11"/>
  <c r="H49" i="11" s="1"/>
  <c r="D50" i="11"/>
  <c r="D48" i="11"/>
  <c r="D44" i="11"/>
  <c r="D45" i="11"/>
  <c r="G45" i="11" s="1"/>
  <c r="D46" i="11"/>
  <c r="D47" i="11"/>
  <c r="D43" i="11"/>
  <c r="D39" i="11"/>
  <c r="D41" i="11"/>
  <c r="D14" i="11"/>
  <c r="G14" i="11" s="1"/>
  <c r="D15" i="11"/>
  <c r="D38" i="11"/>
  <c r="D37" i="11"/>
  <c r="D36" i="11"/>
  <c r="D34" i="11"/>
  <c r="D35" i="11"/>
  <c r="D26" i="11"/>
  <c r="D29" i="11"/>
  <c r="G29" i="11" s="1"/>
  <c r="D28" i="11"/>
  <c r="D27" i="11"/>
  <c r="D24" i="11"/>
  <c r="H24" i="11" s="1"/>
  <c r="D25" i="11"/>
  <c r="D22" i="11"/>
  <c r="D23" i="11"/>
  <c r="D20" i="11"/>
  <c r="D21" i="11"/>
  <c r="G21" i="11" s="1"/>
  <c r="D18" i="11"/>
  <c r="G18" i="11" s="1"/>
  <c r="D40" i="11"/>
  <c r="D16" i="11"/>
  <c r="D17" i="11"/>
  <c r="D11" i="11"/>
  <c r="G11" i="11" s="1"/>
  <c r="D13" i="11"/>
  <c r="D12" i="11"/>
  <c r="D33" i="10"/>
  <c r="G33" i="10" s="1"/>
  <c r="D32" i="10"/>
  <c r="D31" i="10"/>
  <c r="D30" i="10"/>
  <c r="D54" i="10"/>
  <c r="G54" i="10" s="1"/>
  <c r="D53" i="10"/>
  <c r="G53" i="10" s="1"/>
  <c r="D52" i="10"/>
  <c r="D51" i="10"/>
  <c r="D56" i="10"/>
  <c r="D49" i="10"/>
  <c r="H49" i="10" s="1"/>
  <c r="D50" i="10"/>
  <c r="D48" i="10"/>
  <c r="D44" i="10"/>
  <c r="D45" i="10"/>
  <c r="G45" i="10" s="1"/>
  <c r="D46" i="10"/>
  <c r="D47" i="10"/>
  <c r="D43" i="10"/>
  <c r="D39" i="10"/>
  <c r="D41" i="10"/>
  <c r="D14" i="10"/>
  <c r="G14" i="10" s="1"/>
  <c r="D15" i="10"/>
  <c r="D38" i="10"/>
  <c r="D37" i="10"/>
  <c r="D36" i="10"/>
  <c r="D34" i="10"/>
  <c r="D35" i="10"/>
  <c r="D26" i="10"/>
  <c r="D29" i="10"/>
  <c r="G29" i="10" s="1"/>
  <c r="D28" i="10"/>
  <c r="D27" i="10"/>
  <c r="D24" i="10"/>
  <c r="H24" i="10" s="1"/>
  <c r="D25" i="10"/>
  <c r="D22" i="10"/>
  <c r="D23" i="10"/>
  <c r="D20" i="10"/>
  <c r="D21" i="10"/>
  <c r="G21" i="10" s="1"/>
  <c r="D18" i="10"/>
  <c r="G18" i="10" s="1"/>
  <c r="D40" i="10"/>
  <c r="D16" i="10"/>
  <c r="D17" i="10"/>
  <c r="D11" i="10"/>
  <c r="D13" i="10"/>
  <c r="D12" i="10"/>
  <c r="S49" i="11" l="1"/>
  <c r="R49" i="11"/>
  <c r="I49" i="11"/>
  <c r="J49" i="11" s="1"/>
  <c r="G20" i="11"/>
  <c r="O20" i="11" s="1"/>
  <c r="H20" i="11"/>
  <c r="I20" i="11" s="1"/>
  <c r="J20" i="11" s="1"/>
  <c r="G22" i="11"/>
  <c r="O22" i="11" s="1"/>
  <c r="H22" i="11"/>
  <c r="S24" i="11"/>
  <c r="I24" i="11"/>
  <c r="J24" i="11" s="1"/>
  <c r="R24" i="11"/>
  <c r="G46" i="11"/>
  <c r="Q46" i="11" s="1"/>
  <c r="H46" i="11"/>
  <c r="G44" i="11"/>
  <c r="Q44" i="11" s="1"/>
  <c r="H44" i="11"/>
  <c r="G20" i="10"/>
  <c r="Q20" i="10" s="1"/>
  <c r="H20" i="10"/>
  <c r="G22" i="10"/>
  <c r="N22" i="10" s="1"/>
  <c r="H22" i="10"/>
  <c r="I24" i="10"/>
  <c r="J24" i="10" s="1"/>
  <c r="R24" i="10"/>
  <c r="S24" i="10"/>
  <c r="G46" i="10"/>
  <c r="H46" i="10"/>
  <c r="G44" i="10"/>
  <c r="H44" i="10"/>
  <c r="S49" i="10"/>
  <c r="R49" i="10"/>
  <c r="I49" i="10"/>
  <c r="J49" i="10" s="1"/>
  <c r="F31" i="8"/>
  <c r="R55" i="12"/>
  <c r="I68" i="1"/>
  <c r="J68" i="1" s="1"/>
  <c r="P11" i="11"/>
  <c r="N11" i="11"/>
  <c r="Q11" i="11"/>
  <c r="O11" i="11"/>
  <c r="P18" i="11"/>
  <c r="N18" i="11"/>
  <c r="Q18" i="11"/>
  <c r="O18" i="11"/>
  <c r="Q20" i="11"/>
  <c r="Q22" i="11"/>
  <c r="O46" i="11"/>
  <c r="P46" i="11"/>
  <c r="O44" i="11"/>
  <c r="P44" i="11"/>
  <c r="Q54" i="11"/>
  <c r="O54" i="11"/>
  <c r="N54" i="11"/>
  <c r="P54" i="11"/>
  <c r="Q21" i="11"/>
  <c r="O21" i="11"/>
  <c r="P21" i="11"/>
  <c r="N21" i="11"/>
  <c r="P14" i="11"/>
  <c r="N14" i="11"/>
  <c r="Q14" i="11"/>
  <c r="O14" i="11"/>
  <c r="Q45" i="11"/>
  <c r="O45" i="11"/>
  <c r="P45" i="11"/>
  <c r="N45" i="11"/>
  <c r="Q53" i="11"/>
  <c r="O53" i="11"/>
  <c r="P53" i="11"/>
  <c r="N53" i="11"/>
  <c r="R55" i="10"/>
  <c r="P18" i="10"/>
  <c r="N18" i="10"/>
  <c r="Q18" i="10"/>
  <c r="O18" i="10"/>
  <c r="P20" i="10"/>
  <c r="P22" i="10"/>
  <c r="P46" i="10"/>
  <c r="N46" i="10"/>
  <c r="O46" i="10"/>
  <c r="Q46" i="10"/>
  <c r="P44" i="10"/>
  <c r="N44" i="10"/>
  <c r="Q44" i="10"/>
  <c r="O44" i="10"/>
  <c r="Q54" i="10"/>
  <c r="O54" i="10"/>
  <c r="P54" i="10"/>
  <c r="N54" i="10"/>
  <c r="P21" i="10"/>
  <c r="N21" i="10"/>
  <c r="O21" i="10"/>
  <c r="Q21" i="10"/>
  <c r="P14" i="10"/>
  <c r="N14" i="10"/>
  <c r="Q14" i="10"/>
  <c r="O14" i="10"/>
  <c r="P45" i="10"/>
  <c r="N45" i="10"/>
  <c r="Q45" i="10"/>
  <c r="O45" i="10"/>
  <c r="Q53" i="10"/>
  <c r="O53" i="10"/>
  <c r="P53" i="10"/>
  <c r="N53" i="10"/>
  <c r="Q67" i="8"/>
  <c r="O67" i="8"/>
  <c r="P67" i="8"/>
  <c r="N67" i="8"/>
  <c r="Q59" i="8"/>
  <c r="O59" i="8"/>
  <c r="P59" i="8"/>
  <c r="N59" i="8"/>
  <c r="Q48" i="8"/>
  <c r="O48" i="8"/>
  <c r="P48" i="8"/>
  <c r="N48" i="8"/>
  <c r="S49" i="8"/>
  <c r="R49" i="8"/>
  <c r="Q41" i="8"/>
  <c r="O41" i="8"/>
  <c r="P41" i="8"/>
  <c r="N41" i="8"/>
  <c r="Q36" i="8"/>
  <c r="O36" i="8"/>
  <c r="P36" i="8"/>
  <c r="N36" i="8"/>
  <c r="Q22" i="8"/>
  <c r="O22" i="8"/>
  <c r="P22" i="8"/>
  <c r="N22" i="8"/>
  <c r="Q65" i="8"/>
  <c r="O65" i="8"/>
  <c r="P65" i="8"/>
  <c r="N65" i="8"/>
  <c r="Q53" i="8"/>
  <c r="O53" i="8"/>
  <c r="P53" i="8"/>
  <c r="N53" i="8"/>
  <c r="S42" i="8"/>
  <c r="R42" i="8"/>
  <c r="S35" i="8"/>
  <c r="R35" i="8"/>
  <c r="S13" i="8"/>
  <c r="R13" i="8"/>
  <c r="Q57" i="8"/>
  <c r="O57" i="8"/>
  <c r="P57" i="8"/>
  <c r="N57" i="8"/>
  <c r="S54" i="8"/>
  <c r="R54" i="8"/>
  <c r="Q40" i="8"/>
  <c r="O40" i="8"/>
  <c r="P40" i="8"/>
  <c r="N40" i="8"/>
  <c r="Q18" i="8"/>
  <c r="O18" i="8"/>
  <c r="P18" i="8"/>
  <c r="N18" i="8"/>
  <c r="Q12" i="8"/>
  <c r="O12" i="8"/>
  <c r="P12" i="8"/>
  <c r="N12" i="8"/>
  <c r="Q44" i="8"/>
  <c r="O44" i="8"/>
  <c r="P44" i="8"/>
  <c r="N44" i="8"/>
  <c r="S61" i="8"/>
  <c r="R61" i="8"/>
  <c r="Q56" i="8"/>
  <c r="O56" i="8"/>
  <c r="P56" i="8"/>
  <c r="N56" i="8"/>
  <c r="Q37" i="8"/>
  <c r="O37" i="8"/>
  <c r="P37" i="8"/>
  <c r="N37" i="8"/>
  <c r="Q16" i="8"/>
  <c r="O16" i="8"/>
  <c r="P16" i="8"/>
  <c r="N16" i="8"/>
  <c r="Q60" i="8"/>
  <c r="O60" i="8"/>
  <c r="P60" i="8"/>
  <c r="N60" i="8"/>
  <c r="S58" i="8"/>
  <c r="R58" i="8"/>
  <c r="S52" i="8"/>
  <c r="R52" i="8"/>
  <c r="Q39" i="8"/>
  <c r="O39" i="8"/>
  <c r="P39" i="8"/>
  <c r="N39" i="8"/>
  <c r="Q62" i="8"/>
  <c r="O62" i="8"/>
  <c r="P62" i="8"/>
  <c r="N62" i="8"/>
  <c r="S51" i="8"/>
  <c r="R51" i="8"/>
  <c r="Q14" i="8"/>
  <c r="O14" i="8"/>
  <c r="P14" i="8"/>
  <c r="N14" i="8"/>
  <c r="Q23" i="8"/>
  <c r="O23" i="8"/>
  <c r="P23" i="8"/>
  <c r="N23" i="8"/>
  <c r="Q55" i="8"/>
  <c r="O55" i="8"/>
  <c r="P55" i="8"/>
  <c r="N55" i="8"/>
  <c r="S50" i="8"/>
  <c r="R50" i="8"/>
  <c r="S38" i="8"/>
  <c r="R38" i="8"/>
  <c r="S59" i="8"/>
  <c r="R59" i="8"/>
  <c r="Q49" i="8"/>
  <c r="O49" i="8"/>
  <c r="P49" i="8"/>
  <c r="N49" i="8"/>
  <c r="S41" i="8"/>
  <c r="R41" i="8"/>
  <c r="S36" i="8"/>
  <c r="R36" i="8"/>
  <c r="S53" i="8"/>
  <c r="R53" i="8"/>
  <c r="Q42" i="8"/>
  <c r="O42" i="8"/>
  <c r="P42" i="8"/>
  <c r="N42" i="8"/>
  <c r="Q35" i="8"/>
  <c r="O35" i="8"/>
  <c r="P35" i="8"/>
  <c r="N35" i="8"/>
  <c r="Q13" i="8"/>
  <c r="O13" i="8"/>
  <c r="P13" i="8"/>
  <c r="N13" i="8"/>
  <c r="Q63" i="8"/>
  <c r="O63" i="8"/>
  <c r="P63" i="8"/>
  <c r="N63" i="8"/>
  <c r="S57" i="8"/>
  <c r="R57" i="8"/>
  <c r="Q54" i="8"/>
  <c r="O54" i="8"/>
  <c r="P54" i="8"/>
  <c r="N54" i="8"/>
  <c r="Q43" i="8"/>
  <c r="O43" i="8"/>
  <c r="P43" i="8"/>
  <c r="N43" i="8"/>
  <c r="S40" i="8"/>
  <c r="R40" i="8"/>
  <c r="Q26" i="8"/>
  <c r="O26" i="8"/>
  <c r="P26" i="8"/>
  <c r="N26" i="8"/>
  <c r="Q61" i="8"/>
  <c r="O61" i="8"/>
  <c r="P61" i="8"/>
  <c r="N61" i="8"/>
  <c r="S56" i="8"/>
  <c r="R56" i="8"/>
  <c r="S37" i="8"/>
  <c r="R37" i="8"/>
  <c r="S60" i="8"/>
  <c r="R60" i="8"/>
  <c r="Q17" i="8"/>
  <c r="O17" i="8"/>
  <c r="P17" i="8"/>
  <c r="N17" i="8"/>
  <c r="Q20" i="8"/>
  <c r="O20" i="8"/>
  <c r="P20" i="8"/>
  <c r="N20" i="8"/>
  <c r="Q64" i="8"/>
  <c r="O64" i="8"/>
  <c r="P64" i="8"/>
  <c r="N64" i="8"/>
  <c r="Q58" i="8"/>
  <c r="O58" i="8"/>
  <c r="P58" i="8"/>
  <c r="N58" i="8"/>
  <c r="Q52" i="8"/>
  <c r="O52" i="8"/>
  <c r="P52" i="8"/>
  <c r="N52" i="8"/>
  <c r="Q45" i="8"/>
  <c r="O45" i="8"/>
  <c r="P45" i="8"/>
  <c r="N45" i="8"/>
  <c r="S39" i="8"/>
  <c r="R39" i="8"/>
  <c r="Q24" i="8"/>
  <c r="O24" i="8"/>
  <c r="P24" i="8"/>
  <c r="N24" i="8"/>
  <c r="Q51" i="8"/>
  <c r="O51" i="8"/>
  <c r="P51" i="8"/>
  <c r="N51" i="8"/>
  <c r="Q66" i="8"/>
  <c r="O66" i="8"/>
  <c r="P66" i="8"/>
  <c r="N66" i="8"/>
  <c r="S55" i="8"/>
  <c r="R55" i="8"/>
  <c r="Q50" i="8"/>
  <c r="O50" i="8"/>
  <c r="P50" i="8"/>
  <c r="N50" i="8"/>
  <c r="Q38" i="8"/>
  <c r="O38" i="8"/>
  <c r="P38" i="8"/>
  <c r="N38" i="8"/>
  <c r="Q21" i="8"/>
  <c r="O21" i="8"/>
  <c r="P21" i="8"/>
  <c r="N21" i="8"/>
  <c r="Q25" i="8"/>
  <c r="O25" i="8"/>
  <c r="P25" i="8"/>
  <c r="N25" i="8"/>
  <c r="F27" i="8"/>
  <c r="Q34" i="8"/>
  <c r="O34" i="8"/>
  <c r="P34" i="8"/>
  <c r="N34" i="8"/>
  <c r="F30" i="8"/>
  <c r="I69" i="4"/>
  <c r="J69" i="4" s="1"/>
  <c r="G13" i="11"/>
  <c r="H13" i="11"/>
  <c r="H16" i="11"/>
  <c r="G16" i="11"/>
  <c r="G24" i="11"/>
  <c r="G34" i="11"/>
  <c r="H34" i="11"/>
  <c r="I34" i="11" s="1"/>
  <c r="J34" i="11" s="1"/>
  <c r="H37" i="11"/>
  <c r="I37" i="11" s="1"/>
  <c r="J37" i="11" s="1"/>
  <c r="G37" i="11"/>
  <c r="H41" i="11"/>
  <c r="G41" i="11"/>
  <c r="H50" i="11"/>
  <c r="G50" i="11"/>
  <c r="H56" i="11"/>
  <c r="R56" i="11" s="1"/>
  <c r="G56" i="11"/>
  <c r="H52" i="11"/>
  <c r="G52" i="11"/>
  <c r="H12" i="11"/>
  <c r="G12" i="11"/>
  <c r="G17" i="11"/>
  <c r="H17" i="11"/>
  <c r="I17" i="11" s="1"/>
  <c r="J17" i="11" s="1"/>
  <c r="G40" i="11"/>
  <c r="H40" i="11"/>
  <c r="I40" i="11" s="1"/>
  <c r="J40" i="11" s="1"/>
  <c r="H23" i="11"/>
  <c r="I23" i="11" s="1"/>
  <c r="J23" i="11" s="1"/>
  <c r="G23" i="11"/>
  <c r="H25" i="11"/>
  <c r="G25" i="11"/>
  <c r="H35" i="11"/>
  <c r="I35" i="11" s="1"/>
  <c r="J35" i="11" s="1"/>
  <c r="G35" i="11"/>
  <c r="G36" i="11"/>
  <c r="H36" i="11"/>
  <c r="I36" i="11" s="1"/>
  <c r="J36" i="11" s="1"/>
  <c r="G38" i="11"/>
  <c r="H38" i="11"/>
  <c r="I38" i="11" s="1"/>
  <c r="J38" i="11" s="1"/>
  <c r="H39" i="11"/>
  <c r="G39" i="11"/>
  <c r="H47" i="11"/>
  <c r="G47" i="11"/>
  <c r="H48" i="11"/>
  <c r="G48" i="11"/>
  <c r="G49" i="11"/>
  <c r="H51" i="11"/>
  <c r="G51" i="11"/>
  <c r="I68" i="7"/>
  <c r="J68" i="7" s="1"/>
  <c r="R68" i="7"/>
  <c r="R47" i="9"/>
  <c r="F23" i="9"/>
  <c r="I23" i="9"/>
  <c r="J23" i="9" s="1"/>
  <c r="Q61" i="1"/>
  <c r="O61" i="1"/>
  <c r="P61" i="1"/>
  <c r="N61" i="1"/>
  <c r="R29" i="10"/>
  <c r="G23" i="10"/>
  <c r="H23" i="10"/>
  <c r="H38" i="10"/>
  <c r="I38" i="10" s="1"/>
  <c r="J38" i="10" s="1"/>
  <c r="G38" i="10"/>
  <c r="G47" i="10"/>
  <c r="H47" i="10"/>
  <c r="G49" i="10"/>
  <c r="H16" i="10"/>
  <c r="G16" i="10"/>
  <c r="H56" i="10"/>
  <c r="I56" i="10" s="1"/>
  <c r="J56" i="10" s="1"/>
  <c r="G56" i="10"/>
  <c r="R28" i="10"/>
  <c r="G50" i="10"/>
  <c r="H50" i="10"/>
  <c r="G51" i="10"/>
  <c r="H51" i="10"/>
  <c r="G17" i="10"/>
  <c r="H17" i="10"/>
  <c r="G52" i="10"/>
  <c r="H52" i="10"/>
  <c r="H11" i="10"/>
  <c r="G11" i="10"/>
  <c r="G37" i="10"/>
  <c r="H37" i="10"/>
  <c r="H12" i="10"/>
  <c r="G12" i="10"/>
  <c r="G40" i="10"/>
  <c r="G25" i="10"/>
  <c r="H25" i="10"/>
  <c r="G35" i="10"/>
  <c r="H35" i="10"/>
  <c r="R32" i="10"/>
  <c r="H13" i="10"/>
  <c r="I13" i="10" s="1"/>
  <c r="J13" i="10" s="1"/>
  <c r="G13" i="10"/>
  <c r="G24" i="10"/>
  <c r="G34" i="10"/>
  <c r="H34" i="10"/>
  <c r="G41" i="10"/>
  <c r="H41" i="10"/>
  <c r="S33" i="10"/>
  <c r="G36" i="10"/>
  <c r="H36" i="10"/>
  <c r="G39" i="10"/>
  <c r="G48" i="10"/>
  <c r="H48" i="10"/>
  <c r="I25" i="10"/>
  <c r="J25" i="10" s="1"/>
  <c r="S29" i="11"/>
  <c r="R29" i="11"/>
  <c r="I29" i="11"/>
  <c r="J29" i="11" s="1"/>
  <c r="I47" i="11"/>
  <c r="J47" i="11" s="1"/>
  <c r="I33" i="10"/>
  <c r="J33" i="10" s="1"/>
  <c r="I56" i="11"/>
  <c r="J56" i="11" s="1"/>
  <c r="S32" i="11"/>
  <c r="I32" i="11"/>
  <c r="J32" i="11" s="1"/>
  <c r="R32" i="11"/>
  <c r="I13" i="11"/>
  <c r="J13" i="11" s="1"/>
  <c r="S29" i="10"/>
  <c r="I48" i="11"/>
  <c r="J48" i="11" s="1"/>
  <c r="I20" i="10"/>
  <c r="J20" i="10" s="1"/>
  <c r="I33" i="11"/>
  <c r="J33" i="11" s="1"/>
  <c r="S33" i="11"/>
  <c r="R33" i="11"/>
  <c r="R28" i="11"/>
  <c r="I28" i="11"/>
  <c r="J28" i="11" s="1"/>
  <c r="S28" i="11"/>
  <c r="I61" i="1"/>
  <c r="J61" i="1" s="1"/>
  <c r="S33" i="8"/>
  <c r="I33" i="8"/>
  <c r="J33" i="8" s="1"/>
  <c r="R33" i="8"/>
  <c r="R31" i="8"/>
  <c r="I31" i="8"/>
  <c r="J31" i="8" s="1"/>
  <c r="S31" i="8"/>
  <c r="I59" i="8"/>
  <c r="J59" i="8" s="1"/>
  <c r="I57" i="8"/>
  <c r="J57" i="8" s="1"/>
  <c r="I56" i="8"/>
  <c r="J56" i="8" s="1"/>
  <c r="I54" i="8"/>
  <c r="J54" i="8" s="1"/>
  <c r="I51" i="8"/>
  <c r="J51" i="8" s="1"/>
  <c r="I49" i="8"/>
  <c r="J49" i="8" s="1"/>
  <c r="I41" i="8"/>
  <c r="J41" i="8" s="1"/>
  <c r="I40" i="8"/>
  <c r="J40" i="8" s="1"/>
  <c r="I37" i="8"/>
  <c r="J37" i="8" s="1"/>
  <c r="I36" i="8"/>
  <c r="J36" i="8" s="1"/>
  <c r="R27" i="8"/>
  <c r="I27" i="8"/>
  <c r="J27" i="8" s="1"/>
  <c r="S27" i="8"/>
  <c r="R29" i="8"/>
  <c r="I29" i="8"/>
  <c r="J29" i="8" s="1"/>
  <c r="S29" i="8"/>
  <c r="I26" i="8"/>
  <c r="J26" i="8" s="1"/>
  <c r="I23" i="8"/>
  <c r="J23" i="8" s="1"/>
  <c r="S34" i="8"/>
  <c r="R34" i="8"/>
  <c r="I34" i="8"/>
  <c r="J34" i="8" s="1"/>
  <c r="R32" i="8"/>
  <c r="S32" i="8"/>
  <c r="I32" i="8"/>
  <c r="J32" i="8" s="1"/>
  <c r="I60" i="8"/>
  <c r="J60" i="8" s="1"/>
  <c r="R69" i="8"/>
  <c r="I69" i="8"/>
  <c r="J69" i="8" s="1"/>
  <c r="I58" i="8"/>
  <c r="J58" i="8" s="1"/>
  <c r="I55" i="8"/>
  <c r="J55" i="8" s="1"/>
  <c r="I53" i="8"/>
  <c r="J53" i="8" s="1"/>
  <c r="I52" i="8"/>
  <c r="J52" i="8" s="1"/>
  <c r="I50" i="8"/>
  <c r="J50" i="8" s="1"/>
  <c r="I42" i="8"/>
  <c r="J42" i="8" s="1"/>
  <c r="I39" i="8"/>
  <c r="J39" i="8" s="1"/>
  <c r="I38" i="8"/>
  <c r="J38" i="8" s="1"/>
  <c r="I35" i="8"/>
  <c r="J35" i="8" s="1"/>
  <c r="R30" i="8"/>
  <c r="S30" i="8"/>
  <c r="I30" i="8"/>
  <c r="J30" i="8" s="1"/>
  <c r="R28" i="8"/>
  <c r="S28" i="8"/>
  <c r="I28" i="8"/>
  <c r="J28" i="8" s="1"/>
  <c r="I25" i="8"/>
  <c r="J25" i="8" s="1"/>
  <c r="I24" i="8"/>
  <c r="J24" i="8" s="1"/>
  <c r="I13" i="8"/>
  <c r="J13" i="8" s="1"/>
  <c r="I61" i="8"/>
  <c r="J61" i="8" s="1"/>
  <c r="S61" i="1"/>
  <c r="R61" i="1"/>
  <c r="F51" i="13"/>
  <c r="F68" i="7"/>
  <c r="F12" i="7"/>
  <c r="F68" i="8"/>
  <c r="D48" i="9"/>
  <c r="N22" i="11" l="1"/>
  <c r="N20" i="11"/>
  <c r="N44" i="11"/>
  <c r="N46" i="11"/>
  <c r="S44" i="11"/>
  <c r="I44" i="11"/>
  <c r="J44" i="11" s="1"/>
  <c r="R44" i="11"/>
  <c r="S46" i="11"/>
  <c r="I46" i="11"/>
  <c r="J46" i="11" s="1"/>
  <c r="R46" i="11"/>
  <c r="P22" i="11"/>
  <c r="P20" i="11"/>
  <c r="S22" i="11"/>
  <c r="I22" i="11"/>
  <c r="J22" i="11" s="1"/>
  <c r="R22" i="11"/>
  <c r="S20" i="11"/>
  <c r="R20" i="11"/>
  <c r="Q22" i="10"/>
  <c r="N20" i="10"/>
  <c r="I44" i="10"/>
  <c r="J44" i="10" s="1"/>
  <c r="S44" i="10"/>
  <c r="R44" i="10"/>
  <c r="I46" i="10"/>
  <c r="J46" i="10" s="1"/>
  <c r="R46" i="10"/>
  <c r="S46" i="10"/>
  <c r="R56" i="10"/>
  <c r="O22" i="10"/>
  <c r="O20" i="10"/>
  <c r="I22" i="10"/>
  <c r="J22" i="10" s="1"/>
  <c r="R22" i="10"/>
  <c r="S22" i="10"/>
  <c r="R20" i="10"/>
  <c r="S20" i="10"/>
  <c r="S23" i="9"/>
  <c r="S51" i="11"/>
  <c r="R51" i="11"/>
  <c r="Q48" i="11"/>
  <c r="O48" i="11"/>
  <c r="N48" i="11"/>
  <c r="P48" i="11"/>
  <c r="Q47" i="11"/>
  <c r="O47" i="11"/>
  <c r="P47" i="11"/>
  <c r="N47" i="11"/>
  <c r="Q39" i="11"/>
  <c r="O39" i="11"/>
  <c r="P39" i="11"/>
  <c r="N39" i="11"/>
  <c r="S38" i="11"/>
  <c r="R38" i="11"/>
  <c r="S36" i="11"/>
  <c r="R36" i="11"/>
  <c r="Q35" i="11"/>
  <c r="O35" i="11"/>
  <c r="P35" i="11"/>
  <c r="N35" i="11"/>
  <c r="Q25" i="11"/>
  <c r="O25" i="11"/>
  <c r="P25" i="11"/>
  <c r="N25" i="11"/>
  <c r="Q23" i="11"/>
  <c r="O23" i="11"/>
  <c r="P23" i="11"/>
  <c r="N23" i="11"/>
  <c r="S40" i="11"/>
  <c r="R40" i="11"/>
  <c r="R17" i="11"/>
  <c r="S17" i="11"/>
  <c r="P12" i="11"/>
  <c r="N12" i="11"/>
  <c r="Q12" i="11"/>
  <c r="O12" i="11"/>
  <c r="Q52" i="11"/>
  <c r="O52" i="11"/>
  <c r="N52" i="11"/>
  <c r="P52" i="11"/>
  <c r="Q50" i="11"/>
  <c r="O50" i="11"/>
  <c r="N50" i="11"/>
  <c r="P50" i="11"/>
  <c r="Q41" i="11"/>
  <c r="O41" i="11"/>
  <c r="P41" i="11"/>
  <c r="N41" i="11"/>
  <c r="Q37" i="11"/>
  <c r="O37" i="11"/>
  <c r="P37" i="11"/>
  <c r="N37" i="11"/>
  <c r="S34" i="11"/>
  <c r="R34" i="11"/>
  <c r="Q24" i="11"/>
  <c r="O24" i="11"/>
  <c r="N24" i="11"/>
  <c r="P24" i="11"/>
  <c r="R16" i="11"/>
  <c r="S16" i="11"/>
  <c r="P13" i="11"/>
  <c r="N13" i="11"/>
  <c r="Q13" i="11"/>
  <c r="O13" i="11"/>
  <c r="Q51" i="11"/>
  <c r="O51" i="11"/>
  <c r="P51" i="11"/>
  <c r="N51" i="11"/>
  <c r="Q49" i="11"/>
  <c r="O49" i="11"/>
  <c r="P49" i="11"/>
  <c r="N49" i="11"/>
  <c r="S48" i="11"/>
  <c r="R48" i="11"/>
  <c r="S47" i="11"/>
  <c r="R47" i="11"/>
  <c r="S39" i="11"/>
  <c r="R39" i="11"/>
  <c r="Q38" i="11"/>
  <c r="O38" i="11"/>
  <c r="N38" i="11"/>
  <c r="P38" i="11"/>
  <c r="Q36" i="11"/>
  <c r="O36" i="11"/>
  <c r="N36" i="11"/>
  <c r="P36" i="11"/>
  <c r="S35" i="11"/>
  <c r="R35" i="11"/>
  <c r="I25" i="11"/>
  <c r="J25" i="11" s="1"/>
  <c r="S25" i="11"/>
  <c r="R25" i="11"/>
  <c r="S23" i="11"/>
  <c r="R23" i="11"/>
  <c r="Q40" i="11"/>
  <c r="O40" i="11"/>
  <c r="N40" i="11"/>
  <c r="P40" i="11"/>
  <c r="P17" i="11"/>
  <c r="N17" i="11"/>
  <c r="Q17" i="11"/>
  <c r="O17" i="11"/>
  <c r="I12" i="11"/>
  <c r="J12" i="11" s="1"/>
  <c r="R12" i="11"/>
  <c r="S12" i="11"/>
  <c r="I52" i="11"/>
  <c r="J52" i="11" s="1"/>
  <c r="S52" i="11"/>
  <c r="R52" i="11"/>
  <c r="S50" i="11"/>
  <c r="R50" i="11"/>
  <c r="S41" i="11"/>
  <c r="R41" i="11"/>
  <c r="S37" i="11"/>
  <c r="R37" i="11"/>
  <c r="Q34" i="11"/>
  <c r="O34" i="11"/>
  <c r="N34" i="11"/>
  <c r="P34" i="11"/>
  <c r="P16" i="11"/>
  <c r="N16" i="11"/>
  <c r="Q16" i="11"/>
  <c r="O16" i="11"/>
  <c r="R13" i="11"/>
  <c r="S13" i="11"/>
  <c r="I50" i="11"/>
  <c r="J50" i="11" s="1"/>
  <c r="I41" i="11"/>
  <c r="J41" i="11" s="1"/>
  <c r="I16" i="11"/>
  <c r="J16" i="11" s="1"/>
  <c r="I51" i="11"/>
  <c r="J51" i="11" s="1"/>
  <c r="Q48" i="10"/>
  <c r="O48" i="10"/>
  <c r="P48" i="10"/>
  <c r="N48" i="10"/>
  <c r="R39" i="10"/>
  <c r="S39" i="10"/>
  <c r="P36" i="10"/>
  <c r="N36" i="10"/>
  <c r="Q36" i="10"/>
  <c r="O36" i="10"/>
  <c r="R41" i="10"/>
  <c r="S41" i="10"/>
  <c r="R34" i="10"/>
  <c r="S34" i="10"/>
  <c r="P24" i="10"/>
  <c r="N24" i="10"/>
  <c r="O24" i="10"/>
  <c r="Q24" i="10"/>
  <c r="R13" i="10"/>
  <c r="S13" i="10"/>
  <c r="R35" i="10"/>
  <c r="S35" i="10"/>
  <c r="R25" i="10"/>
  <c r="S25" i="10"/>
  <c r="P40" i="10"/>
  <c r="N40" i="10"/>
  <c r="Q40" i="10"/>
  <c r="O40" i="10"/>
  <c r="P12" i="10"/>
  <c r="N12" i="10"/>
  <c r="Q12" i="10"/>
  <c r="O12" i="10"/>
  <c r="R37" i="10"/>
  <c r="S37" i="10"/>
  <c r="P11" i="10"/>
  <c r="N11" i="10"/>
  <c r="Q11" i="10"/>
  <c r="O11" i="10"/>
  <c r="S52" i="10"/>
  <c r="R52" i="10"/>
  <c r="R17" i="10"/>
  <c r="S17" i="10"/>
  <c r="S51" i="10"/>
  <c r="R51" i="10"/>
  <c r="S50" i="10"/>
  <c r="R50" i="10"/>
  <c r="R16" i="10"/>
  <c r="S16" i="10"/>
  <c r="S47" i="10"/>
  <c r="R47" i="10"/>
  <c r="P38" i="10"/>
  <c r="N38" i="10"/>
  <c r="Q38" i="10"/>
  <c r="O38" i="10"/>
  <c r="R23" i="10"/>
  <c r="S23" i="10"/>
  <c r="S48" i="10"/>
  <c r="R48" i="10"/>
  <c r="P39" i="10"/>
  <c r="N39" i="10"/>
  <c r="O39" i="10"/>
  <c r="Q39" i="10"/>
  <c r="R36" i="10"/>
  <c r="S36" i="10"/>
  <c r="P41" i="10"/>
  <c r="N41" i="10"/>
  <c r="O41" i="10"/>
  <c r="Q41" i="10"/>
  <c r="P34" i="10"/>
  <c r="N34" i="10"/>
  <c r="Q34" i="10"/>
  <c r="O34" i="10"/>
  <c r="P13" i="10"/>
  <c r="N13" i="10"/>
  <c r="Q13" i="10"/>
  <c r="O13" i="10"/>
  <c r="P35" i="10"/>
  <c r="N35" i="10"/>
  <c r="O35" i="10"/>
  <c r="Q35" i="10"/>
  <c r="P25" i="10"/>
  <c r="N25" i="10"/>
  <c r="O25" i="10"/>
  <c r="Q25" i="10"/>
  <c r="R40" i="10"/>
  <c r="S40" i="10"/>
  <c r="R12" i="10"/>
  <c r="S12" i="10"/>
  <c r="P37" i="10"/>
  <c r="N37" i="10"/>
  <c r="O37" i="10"/>
  <c r="Q37" i="10"/>
  <c r="R11" i="10"/>
  <c r="S11" i="10"/>
  <c r="Q52" i="10"/>
  <c r="O52" i="10"/>
  <c r="P52" i="10"/>
  <c r="N52" i="10"/>
  <c r="P17" i="10"/>
  <c r="N17" i="10"/>
  <c r="Q17" i="10"/>
  <c r="O17" i="10"/>
  <c r="Q51" i="10"/>
  <c r="O51" i="10"/>
  <c r="P51" i="10"/>
  <c r="N51" i="10"/>
  <c r="Q50" i="10"/>
  <c r="O50" i="10"/>
  <c r="P50" i="10"/>
  <c r="N50" i="10"/>
  <c r="P16" i="10"/>
  <c r="N16" i="10"/>
  <c r="Q16" i="10"/>
  <c r="O16" i="10"/>
  <c r="Q49" i="10"/>
  <c r="O49" i="10"/>
  <c r="P49" i="10"/>
  <c r="N49" i="10"/>
  <c r="Q47" i="10"/>
  <c r="O47" i="10"/>
  <c r="P47" i="10"/>
  <c r="N47" i="10"/>
  <c r="R38" i="10"/>
  <c r="S38" i="10"/>
  <c r="P23" i="10"/>
  <c r="N23" i="10"/>
  <c r="Q23" i="10"/>
  <c r="O23" i="10"/>
  <c r="Q30" i="8"/>
  <c r="O30" i="8"/>
  <c r="P30" i="8"/>
  <c r="N30" i="8"/>
  <c r="I39" i="11"/>
  <c r="J39" i="11" s="1"/>
  <c r="R23" i="9"/>
  <c r="I17" i="10"/>
  <c r="J17" i="10" s="1"/>
  <c r="I50" i="10"/>
  <c r="J50" i="10" s="1"/>
  <c r="I37" i="10"/>
  <c r="J37" i="10" s="1"/>
  <c r="I41" i="10"/>
  <c r="J41" i="10" s="1"/>
  <c r="I36" i="10"/>
  <c r="J36" i="10" s="1"/>
  <c r="S32" i="10"/>
  <c r="I51" i="10"/>
  <c r="J51" i="10" s="1"/>
  <c r="I16" i="10"/>
  <c r="J16" i="10" s="1"/>
  <c r="I35" i="10"/>
  <c r="J35" i="10" s="1"/>
  <c r="I52" i="10"/>
  <c r="J52" i="10" s="1"/>
  <c r="I34" i="10"/>
  <c r="J34" i="10" s="1"/>
  <c r="I40" i="10"/>
  <c r="J40" i="10" s="1"/>
  <c r="I11" i="10"/>
  <c r="J11" i="10" s="1"/>
  <c r="I43" i="10"/>
  <c r="J43" i="10" s="1"/>
  <c r="I48" i="10"/>
  <c r="J48" i="10" s="1"/>
  <c r="I47" i="10"/>
  <c r="J47" i="10" s="1"/>
  <c r="S28" i="10"/>
  <c r="I39" i="10"/>
  <c r="J39" i="10" s="1"/>
  <c r="I29" i="10"/>
  <c r="J29" i="10" s="1"/>
  <c r="I28" i="10"/>
  <c r="J28" i="10" s="1"/>
  <c r="R33" i="10"/>
  <c r="I12" i="10"/>
  <c r="J12" i="10" s="1"/>
  <c r="I32" i="10"/>
  <c r="J32" i="10" s="1"/>
  <c r="I23" i="10"/>
  <c r="J23" i="10" s="1"/>
  <c r="G48" i="9"/>
  <c r="H48" i="9"/>
  <c r="E48" i="9"/>
  <c r="F48" i="9" s="1"/>
  <c r="D6" i="13"/>
  <c r="R48" i="9" l="1"/>
  <c r="I48" i="9"/>
  <c r="J48" i="9" s="1"/>
  <c r="D33" i="12"/>
  <c r="G33" i="12" s="1"/>
  <c r="D32" i="12"/>
  <c r="D31" i="12"/>
  <c r="D30" i="12"/>
  <c r="D54" i="12"/>
  <c r="G54" i="12" s="1"/>
  <c r="D53" i="12"/>
  <c r="G53" i="12" s="1"/>
  <c r="D52" i="12"/>
  <c r="D51" i="12"/>
  <c r="D56" i="12"/>
  <c r="D49" i="12"/>
  <c r="D50" i="12"/>
  <c r="D48" i="12"/>
  <c r="D44" i="12"/>
  <c r="G44" i="12" s="1"/>
  <c r="D45" i="12"/>
  <c r="D46" i="12"/>
  <c r="D47" i="12"/>
  <c r="G47" i="12" s="1"/>
  <c r="D43" i="12"/>
  <c r="D39" i="12"/>
  <c r="G39" i="12" s="1"/>
  <c r="D41" i="12"/>
  <c r="D14" i="12"/>
  <c r="G14" i="12" s="1"/>
  <c r="D15" i="12"/>
  <c r="D38" i="12"/>
  <c r="D37" i="12"/>
  <c r="D36" i="12"/>
  <c r="D34" i="12"/>
  <c r="G34" i="12" s="1"/>
  <c r="D35" i="12"/>
  <c r="D26" i="12"/>
  <c r="D29" i="12"/>
  <c r="G29" i="12" s="1"/>
  <c r="D28" i="12"/>
  <c r="D27" i="12"/>
  <c r="D24" i="12"/>
  <c r="D25" i="12"/>
  <c r="D22" i="12"/>
  <c r="D23" i="12"/>
  <c r="G23" i="12" s="1"/>
  <c r="D20" i="12"/>
  <c r="G20" i="12" s="1"/>
  <c r="D21" i="12"/>
  <c r="G21" i="12" s="1"/>
  <c r="D18" i="12"/>
  <c r="G18" i="12" s="1"/>
  <c r="D40" i="12"/>
  <c r="G40" i="12" s="1"/>
  <c r="D16" i="12"/>
  <c r="G16" i="12" s="1"/>
  <c r="D17" i="12"/>
  <c r="D11" i="12"/>
  <c r="G11" i="12" s="1"/>
  <c r="D13" i="12"/>
  <c r="D12" i="12"/>
  <c r="G12" i="12" s="1"/>
  <c r="E33" i="11"/>
  <c r="E32" i="11"/>
  <c r="F32" i="11" s="1"/>
  <c r="E31" i="11"/>
  <c r="E30" i="11"/>
  <c r="E54" i="11"/>
  <c r="F54" i="11" s="1"/>
  <c r="E53" i="11"/>
  <c r="F53" i="11" s="1"/>
  <c r="E52" i="11"/>
  <c r="F52" i="11" s="1"/>
  <c r="E51" i="11"/>
  <c r="F51" i="11" s="1"/>
  <c r="E56" i="11"/>
  <c r="F56" i="11" s="1"/>
  <c r="E49" i="11"/>
  <c r="F49" i="11" s="1"/>
  <c r="E50" i="11"/>
  <c r="F50" i="11" s="1"/>
  <c r="E48" i="11"/>
  <c r="F48" i="11" s="1"/>
  <c r="E44" i="11"/>
  <c r="F44" i="11" s="1"/>
  <c r="E45" i="11"/>
  <c r="F45" i="11" s="1"/>
  <c r="E46" i="11"/>
  <c r="F46" i="11" s="1"/>
  <c r="E47" i="11"/>
  <c r="F47" i="11" s="1"/>
  <c r="E43" i="11"/>
  <c r="F43" i="11" s="1"/>
  <c r="E39" i="11"/>
  <c r="F39" i="11" s="1"/>
  <c r="E41" i="11"/>
  <c r="F41" i="11" s="1"/>
  <c r="E14" i="11"/>
  <c r="F14" i="11" s="1"/>
  <c r="E15" i="11"/>
  <c r="F15" i="11" s="1"/>
  <c r="E38" i="11"/>
  <c r="F38" i="11" s="1"/>
  <c r="E37" i="11"/>
  <c r="F37" i="11" s="1"/>
  <c r="E36" i="11"/>
  <c r="F36" i="11" s="1"/>
  <c r="E34" i="11"/>
  <c r="F34" i="11" s="1"/>
  <c r="E35" i="11"/>
  <c r="F35" i="11" s="1"/>
  <c r="E26" i="11"/>
  <c r="E29" i="11"/>
  <c r="E28" i="11"/>
  <c r="F28" i="11" s="1"/>
  <c r="E27" i="11"/>
  <c r="E24" i="11"/>
  <c r="F24" i="11" s="1"/>
  <c r="E25" i="11"/>
  <c r="F25" i="11" s="1"/>
  <c r="E22" i="11"/>
  <c r="F22" i="11" s="1"/>
  <c r="E23" i="11"/>
  <c r="F23" i="11" s="1"/>
  <c r="E20" i="11"/>
  <c r="F20" i="11" s="1"/>
  <c r="E21" i="11"/>
  <c r="F21" i="11" s="1"/>
  <c r="E18" i="11"/>
  <c r="F18" i="11" s="1"/>
  <c r="E40" i="11"/>
  <c r="F40" i="11" s="1"/>
  <c r="E16" i="11"/>
  <c r="F16" i="11" s="1"/>
  <c r="E17" i="11"/>
  <c r="F17" i="11" s="1"/>
  <c r="E11" i="11"/>
  <c r="F11" i="11" s="1"/>
  <c r="E13" i="11"/>
  <c r="F13" i="11" s="1"/>
  <c r="E12" i="11"/>
  <c r="F12" i="11" s="1"/>
  <c r="E33" i="10"/>
  <c r="E32" i="10"/>
  <c r="F32" i="10" s="1"/>
  <c r="E31" i="10"/>
  <c r="E30" i="10"/>
  <c r="E54" i="10"/>
  <c r="F54" i="10" s="1"/>
  <c r="E53" i="10"/>
  <c r="F53" i="10" s="1"/>
  <c r="E52" i="10"/>
  <c r="F52" i="10" s="1"/>
  <c r="E51" i="10"/>
  <c r="F51" i="10" s="1"/>
  <c r="E56" i="10"/>
  <c r="F56" i="10" s="1"/>
  <c r="E49" i="10"/>
  <c r="F49" i="10" s="1"/>
  <c r="E50" i="10"/>
  <c r="F50" i="10" s="1"/>
  <c r="E48" i="10"/>
  <c r="F48" i="10" s="1"/>
  <c r="E44" i="10"/>
  <c r="F44" i="10" s="1"/>
  <c r="E45" i="10"/>
  <c r="F45" i="10" s="1"/>
  <c r="E46" i="10"/>
  <c r="F46" i="10" s="1"/>
  <c r="E47" i="10"/>
  <c r="F47" i="10" s="1"/>
  <c r="E43" i="10"/>
  <c r="F43" i="10" s="1"/>
  <c r="E39" i="10"/>
  <c r="F39" i="10" s="1"/>
  <c r="E41" i="10"/>
  <c r="F41" i="10" s="1"/>
  <c r="E14" i="10"/>
  <c r="F14" i="10" s="1"/>
  <c r="E15" i="10"/>
  <c r="F15" i="10" s="1"/>
  <c r="E38" i="10"/>
  <c r="F38" i="10" s="1"/>
  <c r="E37" i="10"/>
  <c r="F37" i="10" s="1"/>
  <c r="E36" i="10"/>
  <c r="F36" i="10" s="1"/>
  <c r="E34" i="10"/>
  <c r="F34" i="10" s="1"/>
  <c r="E35" i="10"/>
  <c r="F35" i="10" s="1"/>
  <c r="E26" i="10"/>
  <c r="E29" i="10"/>
  <c r="E28" i="10"/>
  <c r="F28" i="10" s="1"/>
  <c r="E27" i="10"/>
  <c r="E24" i="10"/>
  <c r="F24" i="10" s="1"/>
  <c r="E25" i="10"/>
  <c r="F25" i="10" s="1"/>
  <c r="E22" i="10"/>
  <c r="F22" i="10" s="1"/>
  <c r="E23" i="10"/>
  <c r="F23" i="10" s="1"/>
  <c r="E20" i="10"/>
  <c r="F20" i="10" s="1"/>
  <c r="E21" i="10"/>
  <c r="F21" i="10" s="1"/>
  <c r="E18" i="10"/>
  <c r="F18" i="10" s="1"/>
  <c r="E40" i="10"/>
  <c r="F40" i="10" s="1"/>
  <c r="E16" i="10"/>
  <c r="F16" i="10" s="1"/>
  <c r="E17" i="10"/>
  <c r="F17" i="10" s="1"/>
  <c r="E11" i="10"/>
  <c r="F11" i="10" s="1"/>
  <c r="E13" i="10"/>
  <c r="F13" i="10" s="1"/>
  <c r="E12" i="10"/>
  <c r="F12" i="10" s="1"/>
  <c r="D30" i="9"/>
  <c r="G30" i="9" s="1"/>
  <c r="D29" i="9"/>
  <c r="D28" i="9"/>
  <c r="D27" i="9"/>
  <c r="D46" i="9"/>
  <c r="G46" i="9" s="1"/>
  <c r="D45" i="9"/>
  <c r="G45" i="9" s="1"/>
  <c r="D44" i="9"/>
  <c r="D43" i="9"/>
  <c r="D42" i="9"/>
  <c r="D41" i="9"/>
  <c r="D38" i="9"/>
  <c r="G38" i="9" s="1"/>
  <c r="D39" i="9"/>
  <c r="G39" i="9" s="1"/>
  <c r="D37" i="9"/>
  <c r="D33" i="9"/>
  <c r="G33" i="9" s="1"/>
  <c r="D35" i="9"/>
  <c r="D13" i="9"/>
  <c r="D14" i="9"/>
  <c r="G14" i="9" s="1"/>
  <c r="D31" i="9"/>
  <c r="G31" i="9" s="1"/>
  <c r="D32" i="9"/>
  <c r="D26" i="9"/>
  <c r="G26" i="9" s="1"/>
  <c r="D25" i="9"/>
  <c r="D24" i="9"/>
  <c r="D20" i="9"/>
  <c r="D22" i="9"/>
  <c r="D21" i="9"/>
  <c r="D19" i="9"/>
  <c r="G19" i="9" s="1"/>
  <c r="D17" i="9"/>
  <c r="G17" i="9" s="1"/>
  <c r="D34" i="9"/>
  <c r="G34" i="9" s="1"/>
  <c r="D15" i="9"/>
  <c r="G15" i="9" s="1"/>
  <c r="D16" i="9"/>
  <c r="D12" i="9"/>
  <c r="D11" i="9"/>
  <c r="D34" i="7"/>
  <c r="G34" i="7" s="1"/>
  <c r="D33" i="7"/>
  <c r="D32" i="7"/>
  <c r="D31" i="7"/>
  <c r="D66" i="7"/>
  <c r="G66" i="7" s="1"/>
  <c r="D67" i="7"/>
  <c r="G67" i="7" s="1"/>
  <c r="D65" i="7"/>
  <c r="G65" i="7" s="1"/>
  <c r="D63" i="7"/>
  <c r="G63" i="7" s="1"/>
  <c r="D64" i="7"/>
  <c r="G64" i="7" s="1"/>
  <c r="D62" i="7"/>
  <c r="D60" i="7"/>
  <c r="G60" i="7" s="1"/>
  <c r="D59" i="7"/>
  <c r="G59" i="7" s="1"/>
  <c r="D69" i="7"/>
  <c r="D57" i="7"/>
  <c r="G57" i="7" s="1"/>
  <c r="D58" i="7"/>
  <c r="G58" i="7" s="1"/>
  <c r="D56" i="7"/>
  <c r="G56" i="7" s="1"/>
  <c r="D55" i="7"/>
  <c r="G55" i="7" s="1"/>
  <c r="D48" i="7"/>
  <c r="G48" i="7" s="1"/>
  <c r="D53" i="7"/>
  <c r="G53" i="7" s="1"/>
  <c r="D54" i="7"/>
  <c r="G54" i="7" s="1"/>
  <c r="D52" i="7"/>
  <c r="G52" i="7" s="1"/>
  <c r="D50" i="7"/>
  <c r="G50" i="7" s="1"/>
  <c r="D51" i="7"/>
  <c r="G51" i="7" s="1"/>
  <c r="D49" i="7"/>
  <c r="G49" i="7" s="1"/>
  <c r="D47" i="7"/>
  <c r="D43" i="7"/>
  <c r="G43" i="7" s="1"/>
  <c r="D45" i="7"/>
  <c r="G45" i="7" s="1"/>
  <c r="D14" i="7"/>
  <c r="G14" i="7" s="1"/>
  <c r="D15" i="7"/>
  <c r="D41" i="7"/>
  <c r="D42" i="7"/>
  <c r="D40" i="7"/>
  <c r="D39" i="7"/>
  <c r="D37" i="7"/>
  <c r="D38" i="7"/>
  <c r="D36" i="7"/>
  <c r="D35" i="7"/>
  <c r="D27" i="7"/>
  <c r="D30" i="7"/>
  <c r="G30" i="7" s="1"/>
  <c r="D29" i="7"/>
  <c r="D28" i="7"/>
  <c r="D25" i="7"/>
  <c r="G25" i="7" s="1"/>
  <c r="D26" i="7"/>
  <c r="D24" i="7"/>
  <c r="G24" i="7" s="1"/>
  <c r="D23" i="7"/>
  <c r="G23" i="7" s="1"/>
  <c r="D21" i="7"/>
  <c r="G21" i="7" s="1"/>
  <c r="D22" i="7"/>
  <c r="G22" i="7" s="1"/>
  <c r="D20" i="7"/>
  <c r="G20" i="7" s="1"/>
  <c r="D18" i="7"/>
  <c r="G18" i="7" s="1"/>
  <c r="D44" i="7"/>
  <c r="G44" i="7" s="1"/>
  <c r="D16" i="7"/>
  <c r="G16" i="7" s="1"/>
  <c r="D17" i="7"/>
  <c r="G17" i="7" s="1"/>
  <c r="D13" i="7"/>
  <c r="D61" i="7"/>
  <c r="D33" i="13"/>
  <c r="G33" i="13" s="1"/>
  <c r="D32" i="13"/>
  <c r="D31" i="13"/>
  <c r="D30" i="13"/>
  <c r="D52" i="13"/>
  <c r="D46" i="13"/>
  <c r="D47" i="13"/>
  <c r="D44" i="13"/>
  <c r="D38" i="13"/>
  <c r="D37" i="13"/>
  <c r="D26" i="13"/>
  <c r="D29" i="13"/>
  <c r="G29" i="13" s="1"/>
  <c r="D28" i="13"/>
  <c r="D27" i="13"/>
  <c r="D25" i="13"/>
  <c r="G25" i="13" s="1"/>
  <c r="D24" i="13"/>
  <c r="G24" i="13" s="1"/>
  <c r="D23" i="13"/>
  <c r="D21" i="13"/>
  <c r="D22" i="13"/>
  <c r="D20" i="13"/>
  <c r="G20" i="13" s="1"/>
  <c r="D11" i="13"/>
  <c r="G11" i="13" s="1"/>
  <c r="D13" i="13"/>
  <c r="D12" i="13"/>
  <c r="G12" i="13" s="1"/>
  <c r="D34" i="5"/>
  <c r="G34" i="5" s="1"/>
  <c r="D33" i="5"/>
  <c r="D32" i="5"/>
  <c r="D31" i="5"/>
  <c r="D67" i="5"/>
  <c r="D66" i="5"/>
  <c r="D65" i="5"/>
  <c r="D63" i="5"/>
  <c r="D64" i="5"/>
  <c r="D62" i="5"/>
  <c r="D60" i="5"/>
  <c r="D59" i="5"/>
  <c r="D69" i="5"/>
  <c r="D58" i="5"/>
  <c r="D57" i="5"/>
  <c r="D56" i="5"/>
  <c r="D55" i="5"/>
  <c r="D48" i="5"/>
  <c r="G48" i="5" s="1"/>
  <c r="D53" i="5"/>
  <c r="D54" i="5"/>
  <c r="D52" i="5"/>
  <c r="D50" i="5"/>
  <c r="D51" i="5"/>
  <c r="D49" i="5"/>
  <c r="D47" i="5"/>
  <c r="D43" i="5"/>
  <c r="G43" i="5" s="1"/>
  <c r="D45" i="5"/>
  <c r="G45" i="5" s="1"/>
  <c r="D14" i="5"/>
  <c r="G14" i="5" s="1"/>
  <c r="D15" i="5"/>
  <c r="D41" i="5"/>
  <c r="D42" i="5"/>
  <c r="D40" i="5"/>
  <c r="D39" i="5"/>
  <c r="D37" i="5"/>
  <c r="D38" i="5"/>
  <c r="D36" i="5"/>
  <c r="D35" i="5"/>
  <c r="D27" i="5"/>
  <c r="D30" i="5"/>
  <c r="G30" i="5" s="1"/>
  <c r="D29" i="5"/>
  <c r="D28" i="5"/>
  <c r="D25" i="5"/>
  <c r="D26" i="5"/>
  <c r="D24" i="5"/>
  <c r="D23" i="5"/>
  <c r="D21" i="5"/>
  <c r="G21" i="5" s="1"/>
  <c r="D22" i="5"/>
  <c r="G22" i="5" s="1"/>
  <c r="D20" i="5"/>
  <c r="G20" i="5" s="1"/>
  <c r="D18" i="5"/>
  <c r="G18" i="5" s="1"/>
  <c r="D44" i="5"/>
  <c r="G44" i="5" s="1"/>
  <c r="D16" i="5"/>
  <c r="D17" i="5"/>
  <c r="D13" i="5"/>
  <c r="D12" i="5"/>
  <c r="G12" i="5" s="1"/>
  <c r="D61" i="5"/>
  <c r="H61" i="5" s="1"/>
  <c r="I61" i="5" s="1"/>
  <c r="J61" i="5" s="1"/>
  <c r="D34" i="4"/>
  <c r="G34" i="4" s="1"/>
  <c r="D33" i="4"/>
  <c r="D32" i="4"/>
  <c r="D31" i="4"/>
  <c r="D67" i="4"/>
  <c r="G67" i="4" s="1"/>
  <c r="D68" i="4"/>
  <c r="G68" i="4" s="1"/>
  <c r="D66" i="4"/>
  <c r="G66" i="4" s="1"/>
  <c r="D64" i="4"/>
  <c r="G64" i="4" s="1"/>
  <c r="D65" i="4"/>
  <c r="G65" i="4" s="1"/>
  <c r="D63" i="4"/>
  <c r="G63" i="4" s="1"/>
  <c r="D61" i="4"/>
  <c r="D60" i="4"/>
  <c r="D70" i="4"/>
  <c r="D56" i="4"/>
  <c r="D58" i="4"/>
  <c r="D59" i="4"/>
  <c r="D57" i="4"/>
  <c r="D55" i="4"/>
  <c r="D48" i="4"/>
  <c r="G48" i="4" s="1"/>
  <c r="D53" i="4"/>
  <c r="D54" i="4"/>
  <c r="D52" i="4"/>
  <c r="D50" i="4"/>
  <c r="G50" i="4" s="1"/>
  <c r="D51" i="4"/>
  <c r="D49" i="4"/>
  <c r="G49" i="4" s="1"/>
  <c r="D47" i="4"/>
  <c r="D43" i="4"/>
  <c r="G43" i="4" s="1"/>
  <c r="D45" i="4"/>
  <c r="G45" i="4" s="1"/>
  <c r="D14" i="4"/>
  <c r="G14" i="4" s="1"/>
  <c r="D15" i="4"/>
  <c r="D41" i="4"/>
  <c r="D42" i="4"/>
  <c r="D40" i="4"/>
  <c r="D39" i="4"/>
  <c r="D37" i="4"/>
  <c r="D38" i="4"/>
  <c r="D36" i="4"/>
  <c r="D35" i="4"/>
  <c r="D27" i="4"/>
  <c r="D30" i="4"/>
  <c r="G30" i="4" s="1"/>
  <c r="D29" i="4"/>
  <c r="D28" i="4"/>
  <c r="D25" i="4"/>
  <c r="D26" i="4"/>
  <c r="D24" i="4"/>
  <c r="D23" i="4"/>
  <c r="D21" i="4"/>
  <c r="G21" i="4" s="1"/>
  <c r="D22" i="4"/>
  <c r="G22" i="4" s="1"/>
  <c r="D20" i="4"/>
  <c r="G20" i="4" s="1"/>
  <c r="D18" i="4"/>
  <c r="G18" i="4" s="1"/>
  <c r="D44" i="4"/>
  <c r="G44" i="4" s="1"/>
  <c r="D16" i="4"/>
  <c r="G16" i="4" s="1"/>
  <c r="D17" i="4"/>
  <c r="D13" i="4"/>
  <c r="D12" i="4"/>
  <c r="G12" i="4" s="1"/>
  <c r="D62" i="4"/>
  <c r="D34" i="3"/>
  <c r="G34" i="3" s="1"/>
  <c r="D33" i="3"/>
  <c r="D32" i="3"/>
  <c r="D31" i="3"/>
  <c r="D67" i="3"/>
  <c r="G67" i="3" s="1"/>
  <c r="D66" i="3"/>
  <c r="G66" i="3" s="1"/>
  <c r="D65" i="3"/>
  <c r="G65" i="3" s="1"/>
  <c r="D63" i="3"/>
  <c r="G63" i="3" s="1"/>
  <c r="D64" i="3"/>
  <c r="G64" i="3" s="1"/>
  <c r="D62" i="3"/>
  <c r="G62" i="3" s="1"/>
  <c r="D60" i="3"/>
  <c r="G60" i="3" s="1"/>
  <c r="D59" i="3"/>
  <c r="G59" i="3" s="1"/>
  <c r="D69" i="3"/>
  <c r="G69" i="3" s="1"/>
  <c r="D57" i="3"/>
  <c r="G57" i="3" s="1"/>
  <c r="D58" i="3"/>
  <c r="G58" i="3" s="1"/>
  <c r="D56" i="3"/>
  <c r="G56" i="3" s="1"/>
  <c r="D55" i="3"/>
  <c r="D48" i="3"/>
  <c r="G48" i="3" s="1"/>
  <c r="D53" i="3"/>
  <c r="G53" i="3" s="1"/>
  <c r="D54" i="3"/>
  <c r="G54" i="3" s="1"/>
  <c r="D52" i="3"/>
  <c r="G52" i="3" s="1"/>
  <c r="D50" i="3"/>
  <c r="G50" i="3" s="1"/>
  <c r="D51" i="3"/>
  <c r="G51" i="3" s="1"/>
  <c r="D49" i="3"/>
  <c r="G49" i="3" s="1"/>
  <c r="D47" i="3"/>
  <c r="D43" i="3"/>
  <c r="G43" i="3" s="1"/>
  <c r="D45" i="3"/>
  <c r="G45" i="3" s="1"/>
  <c r="D15" i="3"/>
  <c r="G15" i="3" s="1"/>
  <c r="D14" i="3"/>
  <c r="D41" i="3"/>
  <c r="D42" i="3"/>
  <c r="D40" i="3"/>
  <c r="D39" i="3"/>
  <c r="H39" i="3" s="1"/>
  <c r="D37" i="3"/>
  <c r="D38" i="3"/>
  <c r="D36" i="3"/>
  <c r="D35" i="3"/>
  <c r="D27" i="3"/>
  <c r="D30" i="3"/>
  <c r="G30" i="3" s="1"/>
  <c r="D29" i="3"/>
  <c r="D28" i="3"/>
  <c r="D25" i="3"/>
  <c r="G25" i="3" s="1"/>
  <c r="D26" i="3"/>
  <c r="D24" i="3"/>
  <c r="G24" i="3" s="1"/>
  <c r="D23" i="3"/>
  <c r="G23" i="3" s="1"/>
  <c r="D21" i="3"/>
  <c r="G21" i="3" s="1"/>
  <c r="D22" i="3"/>
  <c r="G22" i="3" s="1"/>
  <c r="D20" i="3"/>
  <c r="G20" i="3" s="1"/>
  <c r="D18" i="3"/>
  <c r="G18" i="3" s="1"/>
  <c r="D44" i="3"/>
  <c r="G44" i="3" s="1"/>
  <c r="D16" i="3"/>
  <c r="G16" i="3" s="1"/>
  <c r="D17" i="3"/>
  <c r="G17" i="3" s="1"/>
  <c r="D13" i="3"/>
  <c r="D12" i="3"/>
  <c r="G12" i="3" s="1"/>
  <c r="D61" i="3"/>
  <c r="G49" i="12" l="1"/>
  <c r="H49" i="12"/>
  <c r="G22" i="12"/>
  <c r="H22" i="12"/>
  <c r="G24" i="12"/>
  <c r="H24" i="12"/>
  <c r="G46" i="12"/>
  <c r="H46" i="12"/>
  <c r="Q22" i="12"/>
  <c r="O22" i="12"/>
  <c r="P22" i="12"/>
  <c r="N22" i="12"/>
  <c r="Q40" i="12"/>
  <c r="O40" i="12"/>
  <c r="P40" i="12"/>
  <c r="N40" i="12"/>
  <c r="Q23" i="12"/>
  <c r="P23" i="12"/>
  <c r="N23" i="12"/>
  <c r="O23" i="12"/>
  <c r="Q47" i="12"/>
  <c r="P47" i="12"/>
  <c r="O47" i="12"/>
  <c r="N47" i="12"/>
  <c r="Q49" i="12"/>
  <c r="P49" i="12"/>
  <c r="O49" i="12"/>
  <c r="N49" i="12"/>
  <c r="Q14" i="12"/>
  <c r="P14" i="12"/>
  <c r="O14" i="12"/>
  <c r="N14" i="12"/>
  <c r="Q12" i="12"/>
  <c r="P12" i="12"/>
  <c r="O12" i="12"/>
  <c r="N12" i="12"/>
  <c r="Q18" i="12"/>
  <c r="N18" i="12"/>
  <c r="P18" i="12"/>
  <c r="O18" i="12"/>
  <c r="Q24" i="12"/>
  <c r="N24" i="12"/>
  <c r="P24" i="12"/>
  <c r="O24" i="12"/>
  <c r="Q34" i="12"/>
  <c r="P34" i="12"/>
  <c r="N34" i="12"/>
  <c r="O34" i="12"/>
  <c r="Q44" i="12"/>
  <c r="P44" i="12"/>
  <c r="N44" i="12"/>
  <c r="O44" i="12"/>
  <c r="Q16" i="12"/>
  <c r="P16" i="12"/>
  <c r="O16" i="12"/>
  <c r="N16" i="12"/>
  <c r="Q46" i="12"/>
  <c r="N46" i="12"/>
  <c r="P46" i="12"/>
  <c r="O46" i="12"/>
  <c r="Q21" i="12"/>
  <c r="N21" i="12"/>
  <c r="P21" i="12"/>
  <c r="O21" i="12"/>
  <c r="Q53" i="12"/>
  <c r="N53" i="12"/>
  <c r="P53" i="12"/>
  <c r="O53" i="12"/>
  <c r="Q39" i="12"/>
  <c r="N39" i="12"/>
  <c r="P39" i="12"/>
  <c r="O39" i="12"/>
  <c r="Q11" i="12"/>
  <c r="O11" i="12"/>
  <c r="N11" i="12"/>
  <c r="P11" i="12"/>
  <c r="Q20" i="12"/>
  <c r="P20" i="12"/>
  <c r="N20" i="12"/>
  <c r="O20" i="12"/>
  <c r="Q54" i="12"/>
  <c r="O54" i="12"/>
  <c r="P54" i="12"/>
  <c r="N54" i="12"/>
  <c r="P12" i="5"/>
  <c r="N12" i="5"/>
  <c r="Q12" i="5"/>
  <c r="O12" i="5"/>
  <c r="Q44" i="5"/>
  <c r="O44" i="5"/>
  <c r="P44" i="5"/>
  <c r="N44" i="5"/>
  <c r="P20" i="5"/>
  <c r="N20" i="5"/>
  <c r="Q20" i="5"/>
  <c r="O20" i="5"/>
  <c r="P21" i="5"/>
  <c r="N21" i="5"/>
  <c r="Q21" i="5"/>
  <c r="O21" i="5"/>
  <c r="P14" i="5"/>
  <c r="N14" i="5"/>
  <c r="Q14" i="5"/>
  <c r="O14" i="5"/>
  <c r="Q48" i="5"/>
  <c r="O48" i="5"/>
  <c r="P48" i="5"/>
  <c r="N48" i="5"/>
  <c r="P18" i="5"/>
  <c r="N18" i="5"/>
  <c r="Q18" i="5"/>
  <c r="O18" i="5"/>
  <c r="P22" i="5"/>
  <c r="N22" i="5"/>
  <c r="Q22" i="5"/>
  <c r="O22" i="5"/>
  <c r="Q45" i="5"/>
  <c r="O45" i="5"/>
  <c r="N45" i="5"/>
  <c r="P45" i="5"/>
  <c r="Q43" i="5"/>
  <c r="O43" i="5"/>
  <c r="P43" i="5"/>
  <c r="N43" i="5"/>
  <c r="F26" i="11"/>
  <c r="F31" i="11"/>
  <c r="F33" i="11"/>
  <c r="F27" i="11"/>
  <c r="F29" i="11"/>
  <c r="F30" i="11"/>
  <c r="N15" i="9"/>
  <c r="O15" i="9"/>
  <c r="N17" i="9"/>
  <c r="O17" i="9"/>
  <c r="N19" i="9"/>
  <c r="O19" i="9"/>
  <c r="N31" i="9"/>
  <c r="O31" i="9"/>
  <c r="N38" i="9"/>
  <c r="O38" i="9"/>
  <c r="N46" i="9"/>
  <c r="O46" i="9"/>
  <c r="N34" i="9"/>
  <c r="O34" i="9"/>
  <c r="N14" i="9"/>
  <c r="O14" i="9"/>
  <c r="N33" i="9"/>
  <c r="O33" i="9"/>
  <c r="N39" i="9"/>
  <c r="O39" i="9"/>
  <c r="N45" i="9"/>
  <c r="O45" i="9"/>
  <c r="Q17" i="7"/>
  <c r="O17" i="7"/>
  <c r="P17" i="7"/>
  <c r="N17" i="7"/>
  <c r="Q44" i="7"/>
  <c r="O44" i="7"/>
  <c r="N44" i="7"/>
  <c r="P44" i="7"/>
  <c r="Q20" i="7"/>
  <c r="O20" i="7"/>
  <c r="P20" i="7"/>
  <c r="N20" i="7"/>
  <c r="Q21" i="7"/>
  <c r="O21" i="7"/>
  <c r="P21" i="7"/>
  <c r="N21" i="7"/>
  <c r="Q24" i="7"/>
  <c r="O24" i="7"/>
  <c r="P24" i="7"/>
  <c r="N24" i="7"/>
  <c r="Q25" i="7"/>
  <c r="O25" i="7"/>
  <c r="N25" i="7"/>
  <c r="P25" i="7"/>
  <c r="Q45" i="7"/>
  <c r="O45" i="7"/>
  <c r="P45" i="7"/>
  <c r="N45" i="7"/>
  <c r="Q51" i="7"/>
  <c r="O51" i="7"/>
  <c r="P51" i="7"/>
  <c r="N51" i="7"/>
  <c r="Q52" i="7"/>
  <c r="O52" i="7"/>
  <c r="N52" i="7"/>
  <c r="P52" i="7"/>
  <c r="Q53" i="7"/>
  <c r="O53" i="7"/>
  <c r="P53" i="7"/>
  <c r="N53" i="7"/>
  <c r="Q55" i="7"/>
  <c r="O55" i="7"/>
  <c r="P55" i="7"/>
  <c r="N55" i="7"/>
  <c r="Q58" i="7"/>
  <c r="O58" i="7"/>
  <c r="N58" i="7"/>
  <c r="P58" i="7"/>
  <c r="Q60" i="7"/>
  <c r="O60" i="7"/>
  <c r="N60" i="7"/>
  <c r="P60" i="7"/>
  <c r="Q64" i="7"/>
  <c r="O64" i="7"/>
  <c r="N64" i="7"/>
  <c r="P64" i="7"/>
  <c r="Q65" i="7"/>
  <c r="O65" i="7"/>
  <c r="P65" i="7"/>
  <c r="N65" i="7"/>
  <c r="Q66" i="7"/>
  <c r="O66" i="7"/>
  <c r="N66" i="7"/>
  <c r="P66" i="7"/>
  <c r="Q16" i="7"/>
  <c r="O16" i="7"/>
  <c r="P16" i="7"/>
  <c r="N16" i="7"/>
  <c r="Q18" i="7"/>
  <c r="O18" i="7"/>
  <c r="P18" i="7"/>
  <c r="N18" i="7"/>
  <c r="Q22" i="7"/>
  <c r="O22" i="7"/>
  <c r="P22" i="7"/>
  <c r="N22" i="7"/>
  <c r="Q23" i="7"/>
  <c r="O23" i="7"/>
  <c r="P23" i="7"/>
  <c r="N23" i="7"/>
  <c r="Q14" i="7"/>
  <c r="O14" i="7"/>
  <c r="P14" i="7"/>
  <c r="N14" i="7"/>
  <c r="Q43" i="7"/>
  <c r="O43" i="7"/>
  <c r="P43" i="7"/>
  <c r="N43" i="7"/>
  <c r="Q49" i="7"/>
  <c r="O49" i="7"/>
  <c r="P49" i="7"/>
  <c r="N49" i="7"/>
  <c r="Q50" i="7"/>
  <c r="O50" i="7"/>
  <c r="N50" i="7"/>
  <c r="P50" i="7"/>
  <c r="Q54" i="7"/>
  <c r="O54" i="7"/>
  <c r="N54" i="7"/>
  <c r="P54" i="7"/>
  <c r="Q48" i="7"/>
  <c r="O48" i="7"/>
  <c r="N48" i="7"/>
  <c r="P48" i="7"/>
  <c r="Q56" i="7"/>
  <c r="O56" i="7"/>
  <c r="N56" i="7"/>
  <c r="P56" i="7"/>
  <c r="Q57" i="7"/>
  <c r="O57" i="7"/>
  <c r="P57" i="7"/>
  <c r="N57" i="7"/>
  <c r="Q59" i="7"/>
  <c r="O59" i="7"/>
  <c r="P59" i="7"/>
  <c r="N59" i="7"/>
  <c r="Q63" i="7"/>
  <c r="O63" i="7"/>
  <c r="P63" i="7"/>
  <c r="N63" i="7"/>
  <c r="Q67" i="7"/>
  <c r="O67" i="7"/>
  <c r="P67" i="7"/>
  <c r="N67" i="7"/>
  <c r="P12" i="13"/>
  <c r="N12" i="13"/>
  <c r="Q12" i="13"/>
  <c r="O12" i="13"/>
  <c r="P11" i="13"/>
  <c r="N11" i="13"/>
  <c r="Q11" i="13"/>
  <c r="O11" i="13"/>
  <c r="P25" i="13"/>
  <c r="N25" i="13"/>
  <c r="Q25" i="13"/>
  <c r="O25" i="13"/>
  <c r="P20" i="13"/>
  <c r="N20" i="13"/>
  <c r="Q20" i="13"/>
  <c r="O20" i="13"/>
  <c r="P24" i="13"/>
  <c r="N24" i="13"/>
  <c r="Q24" i="13"/>
  <c r="O24" i="13"/>
  <c r="P16" i="4"/>
  <c r="N16" i="4"/>
  <c r="Q16" i="4"/>
  <c r="O16" i="4"/>
  <c r="P18" i="4"/>
  <c r="N18" i="4"/>
  <c r="Q18" i="4"/>
  <c r="O18" i="4"/>
  <c r="P22" i="4"/>
  <c r="N22" i="4"/>
  <c r="Q22" i="4"/>
  <c r="O22" i="4"/>
  <c r="P14" i="4"/>
  <c r="N14" i="4"/>
  <c r="Q14" i="4"/>
  <c r="O14" i="4"/>
  <c r="P43" i="4"/>
  <c r="N43" i="4"/>
  <c r="Q43" i="4"/>
  <c r="O43" i="4"/>
  <c r="P49" i="4"/>
  <c r="N49" i="4"/>
  <c r="Q49" i="4"/>
  <c r="O49" i="4"/>
  <c r="P50" i="4"/>
  <c r="N50" i="4"/>
  <c r="Q50" i="4"/>
  <c r="O50" i="4"/>
  <c r="P48" i="4"/>
  <c r="N48" i="4"/>
  <c r="Q48" i="4"/>
  <c r="O48" i="4"/>
  <c r="P65" i="4"/>
  <c r="N65" i="4"/>
  <c r="Q65" i="4"/>
  <c r="O65" i="4"/>
  <c r="P66" i="4"/>
  <c r="N66" i="4"/>
  <c r="Q66" i="4"/>
  <c r="O66" i="4"/>
  <c r="P67" i="4"/>
  <c r="N67" i="4"/>
  <c r="Q67" i="4"/>
  <c r="O67" i="4"/>
  <c r="P12" i="4"/>
  <c r="N12" i="4"/>
  <c r="Q12" i="4"/>
  <c r="O12" i="4"/>
  <c r="P44" i="4"/>
  <c r="N44" i="4"/>
  <c r="Q44" i="4"/>
  <c r="O44" i="4"/>
  <c r="P20" i="4"/>
  <c r="N20" i="4"/>
  <c r="Q20" i="4"/>
  <c r="O20" i="4"/>
  <c r="P21" i="4"/>
  <c r="N21" i="4"/>
  <c r="Q21" i="4"/>
  <c r="O21" i="4"/>
  <c r="P45" i="4"/>
  <c r="N45" i="4"/>
  <c r="Q45" i="4"/>
  <c r="O45" i="4"/>
  <c r="P63" i="4"/>
  <c r="N63" i="4"/>
  <c r="Q63" i="4"/>
  <c r="O63" i="4"/>
  <c r="P64" i="4"/>
  <c r="N64" i="4"/>
  <c r="Q64" i="4"/>
  <c r="O64" i="4"/>
  <c r="P68" i="4"/>
  <c r="N68" i="4"/>
  <c r="Q68" i="4"/>
  <c r="O68" i="4"/>
  <c r="Q16" i="3"/>
  <c r="O16" i="3"/>
  <c r="P16" i="3"/>
  <c r="N16" i="3"/>
  <c r="Q18" i="3"/>
  <c r="O18" i="3"/>
  <c r="P18" i="3"/>
  <c r="N18" i="3"/>
  <c r="Q22" i="3"/>
  <c r="O22" i="3"/>
  <c r="P22" i="3"/>
  <c r="N22" i="3"/>
  <c r="Q23" i="3"/>
  <c r="O23" i="3"/>
  <c r="P23" i="3"/>
  <c r="N23" i="3"/>
  <c r="Q15" i="3"/>
  <c r="O15" i="3"/>
  <c r="P15" i="3"/>
  <c r="N15" i="3"/>
  <c r="Q43" i="3"/>
  <c r="O43" i="3"/>
  <c r="P43" i="3"/>
  <c r="N43" i="3"/>
  <c r="Q49" i="3"/>
  <c r="O49" i="3"/>
  <c r="P49" i="3"/>
  <c r="N49" i="3"/>
  <c r="Q50" i="3"/>
  <c r="O50" i="3"/>
  <c r="P50" i="3"/>
  <c r="N50" i="3"/>
  <c r="Q54" i="3"/>
  <c r="O54" i="3"/>
  <c r="P54" i="3"/>
  <c r="N54" i="3"/>
  <c r="Q48" i="3"/>
  <c r="O48" i="3"/>
  <c r="P48" i="3"/>
  <c r="N48" i="3"/>
  <c r="Q56" i="3"/>
  <c r="O56" i="3"/>
  <c r="P56" i="3"/>
  <c r="N56" i="3"/>
  <c r="Q57" i="3"/>
  <c r="O57" i="3"/>
  <c r="P57" i="3"/>
  <c r="N57" i="3"/>
  <c r="Q59" i="3"/>
  <c r="O59" i="3"/>
  <c r="P59" i="3"/>
  <c r="N59" i="3"/>
  <c r="Q62" i="3"/>
  <c r="O62" i="3"/>
  <c r="P62" i="3"/>
  <c r="N62" i="3"/>
  <c r="Q63" i="3"/>
  <c r="O63" i="3"/>
  <c r="P63" i="3"/>
  <c r="N63" i="3"/>
  <c r="Q66" i="3"/>
  <c r="O66" i="3"/>
  <c r="P66" i="3"/>
  <c r="N66" i="3"/>
  <c r="Q12" i="3"/>
  <c r="O12" i="3"/>
  <c r="P12" i="3"/>
  <c r="N12" i="3"/>
  <c r="Q17" i="3"/>
  <c r="O17" i="3"/>
  <c r="P17" i="3"/>
  <c r="N17" i="3"/>
  <c r="Q44" i="3"/>
  <c r="O44" i="3"/>
  <c r="P44" i="3"/>
  <c r="N44" i="3"/>
  <c r="Q20" i="3"/>
  <c r="O20" i="3"/>
  <c r="P20" i="3"/>
  <c r="N20" i="3"/>
  <c r="Q21" i="3"/>
  <c r="O21" i="3"/>
  <c r="P21" i="3"/>
  <c r="N21" i="3"/>
  <c r="Q24" i="3"/>
  <c r="O24" i="3"/>
  <c r="P24" i="3"/>
  <c r="N24" i="3"/>
  <c r="Q25" i="3"/>
  <c r="O25" i="3"/>
  <c r="P25" i="3"/>
  <c r="N25" i="3"/>
  <c r="Q45" i="3"/>
  <c r="O45" i="3"/>
  <c r="P45" i="3"/>
  <c r="N45" i="3"/>
  <c r="Q51" i="3"/>
  <c r="O51" i="3"/>
  <c r="P51" i="3"/>
  <c r="N51" i="3"/>
  <c r="Q52" i="3"/>
  <c r="O52" i="3"/>
  <c r="P52" i="3"/>
  <c r="N52" i="3"/>
  <c r="Q53" i="3"/>
  <c r="O53" i="3"/>
  <c r="P53" i="3"/>
  <c r="N53" i="3"/>
  <c r="Q58" i="3"/>
  <c r="O58" i="3"/>
  <c r="P58" i="3"/>
  <c r="N58" i="3"/>
  <c r="Q60" i="3"/>
  <c r="O60" i="3"/>
  <c r="P60" i="3"/>
  <c r="N60" i="3"/>
  <c r="Q64" i="3"/>
  <c r="O64" i="3"/>
  <c r="P64" i="3"/>
  <c r="N64" i="3"/>
  <c r="Q65" i="3"/>
  <c r="O65" i="3"/>
  <c r="P65" i="3"/>
  <c r="N65" i="3"/>
  <c r="Q67" i="3"/>
  <c r="O67" i="3"/>
  <c r="P67" i="3"/>
  <c r="N67" i="3"/>
  <c r="F27" i="10"/>
  <c r="F29" i="10"/>
  <c r="F30" i="10"/>
  <c r="F26" i="10"/>
  <c r="F31" i="10"/>
  <c r="F33" i="10"/>
  <c r="H21" i="13"/>
  <c r="I21" i="13" s="1"/>
  <c r="J21" i="13" s="1"/>
  <c r="G21" i="13"/>
  <c r="G38" i="13"/>
  <c r="H38" i="13"/>
  <c r="I38" i="13" s="1"/>
  <c r="J38" i="13" s="1"/>
  <c r="H47" i="13"/>
  <c r="I47" i="13" s="1"/>
  <c r="J47" i="13" s="1"/>
  <c r="G47" i="13"/>
  <c r="H52" i="13"/>
  <c r="R52" i="13" s="1"/>
  <c r="G52" i="13"/>
  <c r="H13" i="7"/>
  <c r="I13" i="7" s="1"/>
  <c r="J13" i="7" s="1"/>
  <c r="G13" i="7"/>
  <c r="H35" i="7"/>
  <c r="I35" i="7" s="1"/>
  <c r="J35" i="7" s="1"/>
  <c r="G35" i="7"/>
  <c r="G38" i="7"/>
  <c r="H39" i="7"/>
  <c r="I39" i="7" s="1"/>
  <c r="J39" i="7" s="1"/>
  <c r="G39" i="7"/>
  <c r="G42" i="7"/>
  <c r="H42" i="7"/>
  <c r="I42" i="7" s="1"/>
  <c r="J42" i="7" s="1"/>
  <c r="G69" i="7"/>
  <c r="H13" i="13"/>
  <c r="I13" i="13" s="1"/>
  <c r="J13" i="13" s="1"/>
  <c r="G13" i="13"/>
  <c r="H22" i="13"/>
  <c r="G22" i="13"/>
  <c r="H23" i="13"/>
  <c r="I23" i="13" s="1"/>
  <c r="J23" i="13" s="1"/>
  <c r="G23" i="13"/>
  <c r="H37" i="13"/>
  <c r="G37" i="13"/>
  <c r="H44" i="13"/>
  <c r="I44" i="13" s="1"/>
  <c r="J44" i="13" s="1"/>
  <c r="G44" i="13"/>
  <c r="H46" i="13"/>
  <c r="I46" i="13" s="1"/>
  <c r="J46" i="13" s="1"/>
  <c r="G46" i="13"/>
  <c r="H61" i="7"/>
  <c r="G61" i="7"/>
  <c r="G26" i="7"/>
  <c r="G36" i="7"/>
  <c r="I36" i="7"/>
  <c r="J36" i="7" s="1"/>
  <c r="G37" i="7"/>
  <c r="G40" i="7"/>
  <c r="H40" i="7"/>
  <c r="I40" i="7" s="1"/>
  <c r="J40" i="7" s="1"/>
  <c r="H41" i="7"/>
  <c r="G41" i="7"/>
  <c r="G62" i="7"/>
  <c r="H13" i="12"/>
  <c r="G13" i="12"/>
  <c r="H52" i="12"/>
  <c r="G52" i="12"/>
  <c r="G36" i="12"/>
  <c r="H36" i="12"/>
  <c r="H50" i="12"/>
  <c r="G50" i="12"/>
  <c r="H38" i="12"/>
  <c r="G38" i="12"/>
  <c r="G56" i="12"/>
  <c r="H56" i="12"/>
  <c r="I56" i="12" s="1"/>
  <c r="J56" i="12" s="1"/>
  <c r="I31" i="12"/>
  <c r="J31" i="12" s="1"/>
  <c r="G41" i="12"/>
  <c r="H41" i="12"/>
  <c r="I33" i="12"/>
  <c r="J33" i="12" s="1"/>
  <c r="I27" i="12"/>
  <c r="J27" i="12" s="1"/>
  <c r="E48" i="12"/>
  <c r="F48" i="12" s="1"/>
  <c r="H48" i="12"/>
  <c r="G48" i="12"/>
  <c r="I28" i="12"/>
  <c r="J28" i="12" s="1"/>
  <c r="H37" i="12"/>
  <c r="G37" i="12"/>
  <c r="G17" i="12"/>
  <c r="H17" i="12"/>
  <c r="I29" i="12"/>
  <c r="J29" i="12" s="1"/>
  <c r="H25" i="12"/>
  <c r="G25" i="12"/>
  <c r="G35" i="12"/>
  <c r="H35" i="12"/>
  <c r="E45" i="12"/>
  <c r="F45" i="12" s="1"/>
  <c r="G45" i="12"/>
  <c r="H51" i="12"/>
  <c r="G51" i="12"/>
  <c r="I32" i="12"/>
  <c r="J32" i="12" s="1"/>
  <c r="H22" i="9"/>
  <c r="G22" i="9"/>
  <c r="G20" i="9"/>
  <c r="H20" i="9"/>
  <c r="H11" i="9"/>
  <c r="G11" i="9"/>
  <c r="G12" i="9"/>
  <c r="H12" i="9"/>
  <c r="H41" i="9"/>
  <c r="G41" i="9"/>
  <c r="G35" i="9"/>
  <c r="H35" i="9"/>
  <c r="H42" i="9"/>
  <c r="G42" i="9"/>
  <c r="G16" i="9"/>
  <c r="H16" i="9"/>
  <c r="G21" i="9"/>
  <c r="H21" i="9"/>
  <c r="G32" i="9"/>
  <c r="H32" i="9"/>
  <c r="I32" i="9" s="1"/>
  <c r="J32" i="9" s="1"/>
  <c r="H43" i="9"/>
  <c r="G43" i="9"/>
  <c r="G44" i="9"/>
  <c r="H44" i="9"/>
  <c r="G41" i="5"/>
  <c r="H41" i="5"/>
  <c r="G59" i="5"/>
  <c r="H59" i="5"/>
  <c r="H16" i="5"/>
  <c r="G16" i="5"/>
  <c r="R30" i="5"/>
  <c r="H57" i="5"/>
  <c r="I57" i="5" s="1"/>
  <c r="J57" i="5" s="1"/>
  <c r="G57" i="5"/>
  <c r="G64" i="5"/>
  <c r="G61" i="5"/>
  <c r="G24" i="5"/>
  <c r="H40" i="5"/>
  <c r="G40" i="5"/>
  <c r="H54" i="5"/>
  <c r="G54" i="5"/>
  <c r="H58" i="5"/>
  <c r="G58" i="5"/>
  <c r="G63" i="5"/>
  <c r="H13" i="5"/>
  <c r="G13" i="5"/>
  <c r="G25" i="5"/>
  <c r="G17" i="5"/>
  <c r="H17" i="5"/>
  <c r="I17" i="5" s="1"/>
  <c r="J17" i="5" s="1"/>
  <c r="G23" i="5"/>
  <c r="H39" i="5"/>
  <c r="G39" i="5"/>
  <c r="G52" i="5"/>
  <c r="H52" i="5"/>
  <c r="G26" i="5"/>
  <c r="H35" i="5"/>
  <c r="G35" i="5"/>
  <c r="G42" i="5"/>
  <c r="H42" i="5"/>
  <c r="I42" i="5" s="1"/>
  <c r="J42" i="5" s="1"/>
  <c r="G53" i="5"/>
  <c r="H53" i="5"/>
  <c r="H69" i="5"/>
  <c r="R69" i="5" s="1"/>
  <c r="G69" i="5"/>
  <c r="G65" i="5"/>
  <c r="I34" i="5"/>
  <c r="J34" i="5" s="1"/>
  <c r="G38" i="5"/>
  <c r="G51" i="5"/>
  <c r="H51" i="5"/>
  <c r="G55" i="5"/>
  <c r="H55" i="5"/>
  <c r="H60" i="5"/>
  <c r="G60" i="5"/>
  <c r="G67" i="5"/>
  <c r="G36" i="5"/>
  <c r="I36" i="5"/>
  <c r="J36" i="5" s="1"/>
  <c r="G66" i="5"/>
  <c r="G37" i="5"/>
  <c r="H50" i="5"/>
  <c r="G50" i="5"/>
  <c r="H56" i="5"/>
  <c r="G56" i="5"/>
  <c r="G62" i="5"/>
  <c r="G49" i="5"/>
  <c r="H49" i="5"/>
  <c r="R32" i="5"/>
  <c r="G23" i="4"/>
  <c r="G58" i="4"/>
  <c r="H58" i="4"/>
  <c r="H62" i="4"/>
  <c r="G62" i="4"/>
  <c r="G24" i="4"/>
  <c r="G39" i="4"/>
  <c r="H39" i="4"/>
  <c r="I39" i="4" s="1"/>
  <c r="J39" i="4" s="1"/>
  <c r="G26" i="4"/>
  <c r="G70" i="4"/>
  <c r="H70" i="4"/>
  <c r="R70" i="4" s="1"/>
  <c r="G13" i="4"/>
  <c r="H13" i="4"/>
  <c r="H42" i="4"/>
  <c r="I42" i="4" s="1"/>
  <c r="J42" i="4" s="1"/>
  <c r="G42" i="4"/>
  <c r="G51" i="4"/>
  <c r="H51" i="4"/>
  <c r="G36" i="4"/>
  <c r="H41" i="4"/>
  <c r="G41" i="4"/>
  <c r="G57" i="4"/>
  <c r="H57" i="4"/>
  <c r="I57" i="4" s="1"/>
  <c r="J57" i="4" s="1"/>
  <c r="H61" i="4"/>
  <c r="I61" i="4" s="1"/>
  <c r="J61" i="4" s="1"/>
  <c r="G61" i="4"/>
  <c r="H54" i="4"/>
  <c r="I54" i="4" s="1"/>
  <c r="J54" i="4" s="1"/>
  <c r="G54" i="4"/>
  <c r="G53" i="4"/>
  <c r="H53" i="4"/>
  <c r="I53" i="4" s="1"/>
  <c r="J53" i="4" s="1"/>
  <c r="H56" i="4"/>
  <c r="G56" i="4"/>
  <c r="H40" i="4"/>
  <c r="I40" i="4" s="1"/>
  <c r="J40" i="4" s="1"/>
  <c r="G40" i="4"/>
  <c r="I25" i="4"/>
  <c r="J25" i="4" s="1"/>
  <c r="G25" i="4"/>
  <c r="H35" i="4"/>
  <c r="I35" i="4" s="1"/>
  <c r="J35" i="4" s="1"/>
  <c r="G35" i="4"/>
  <c r="H55" i="4"/>
  <c r="I55" i="4" s="1"/>
  <c r="J55" i="4" s="1"/>
  <c r="G55" i="4"/>
  <c r="H60" i="4"/>
  <c r="G60" i="4"/>
  <c r="H17" i="4"/>
  <c r="I17" i="4" s="1"/>
  <c r="J17" i="4" s="1"/>
  <c r="G17" i="4"/>
  <c r="G38" i="4"/>
  <c r="G52" i="4"/>
  <c r="H52" i="4"/>
  <c r="I52" i="4" s="1"/>
  <c r="J52" i="4" s="1"/>
  <c r="G59" i="4"/>
  <c r="H59" i="4"/>
  <c r="I59" i="4" s="1"/>
  <c r="J59" i="4" s="1"/>
  <c r="G37" i="4"/>
  <c r="I37" i="4"/>
  <c r="J37" i="4" s="1"/>
  <c r="G26" i="3"/>
  <c r="G37" i="3"/>
  <c r="H61" i="3"/>
  <c r="I61" i="3" s="1"/>
  <c r="J61" i="3" s="1"/>
  <c r="G61" i="3"/>
  <c r="G39" i="3"/>
  <c r="H13" i="3"/>
  <c r="G13" i="3"/>
  <c r="G35" i="3"/>
  <c r="H35" i="3"/>
  <c r="I35" i="3" s="1"/>
  <c r="J35" i="3" s="1"/>
  <c r="H42" i="3"/>
  <c r="G42" i="3"/>
  <c r="H40" i="3"/>
  <c r="G40" i="3"/>
  <c r="G36" i="3"/>
  <c r="G41" i="3"/>
  <c r="H41" i="3"/>
  <c r="I41" i="3" s="1"/>
  <c r="J41" i="3" s="1"/>
  <c r="I38" i="3"/>
  <c r="J38" i="3" s="1"/>
  <c r="G38" i="3"/>
  <c r="H55" i="3"/>
  <c r="G55" i="3"/>
  <c r="I24" i="5"/>
  <c r="J24" i="5" s="1"/>
  <c r="S33" i="5"/>
  <c r="R33" i="5"/>
  <c r="I33" i="5"/>
  <c r="J33" i="5" s="1"/>
  <c r="I28" i="7"/>
  <c r="J28" i="7" s="1"/>
  <c r="S28" i="7"/>
  <c r="R28" i="7"/>
  <c r="I38" i="7"/>
  <c r="J38" i="7" s="1"/>
  <c r="S29" i="12"/>
  <c r="R29" i="12"/>
  <c r="I41" i="5"/>
  <c r="J41" i="5" s="1"/>
  <c r="S30" i="7"/>
  <c r="R30" i="7"/>
  <c r="I30" i="7"/>
  <c r="J30" i="7" s="1"/>
  <c r="S32" i="7"/>
  <c r="I32" i="7"/>
  <c r="J32" i="7" s="1"/>
  <c r="R32" i="7"/>
  <c r="I26" i="5"/>
  <c r="J26" i="5" s="1"/>
  <c r="I35" i="5"/>
  <c r="J35" i="5" s="1"/>
  <c r="I69" i="5"/>
  <c r="J69" i="5" s="1"/>
  <c r="I29" i="7"/>
  <c r="J29" i="7" s="1"/>
  <c r="S29" i="7"/>
  <c r="R29" i="7"/>
  <c r="I37" i="7"/>
  <c r="J37" i="7" s="1"/>
  <c r="R56" i="12"/>
  <c r="R31" i="12"/>
  <c r="I23" i="4"/>
  <c r="J23" i="4" s="1"/>
  <c r="I29" i="4"/>
  <c r="J29" i="4" s="1"/>
  <c r="I58" i="4"/>
  <c r="J58" i="4" s="1"/>
  <c r="S28" i="5"/>
  <c r="I28" i="5"/>
  <c r="J28" i="5" s="1"/>
  <c r="R28" i="5"/>
  <c r="S33" i="7"/>
  <c r="R33" i="7"/>
  <c r="I33" i="7"/>
  <c r="J33" i="7" s="1"/>
  <c r="I25" i="5"/>
  <c r="J25" i="5" s="1"/>
  <c r="R32" i="12"/>
  <c r="S32" i="12"/>
  <c r="I30" i="4"/>
  <c r="J30" i="4" s="1"/>
  <c r="I33" i="4"/>
  <c r="J33" i="4" s="1"/>
  <c r="R29" i="5"/>
  <c r="I29" i="5"/>
  <c r="J29" i="5" s="1"/>
  <c r="S29" i="5"/>
  <c r="I34" i="7"/>
  <c r="J34" i="7" s="1"/>
  <c r="S34" i="7"/>
  <c r="R34" i="7"/>
  <c r="S27" i="12"/>
  <c r="R27" i="12"/>
  <c r="I24" i="4"/>
  <c r="J24" i="4" s="1"/>
  <c r="I26" i="4"/>
  <c r="J26" i="4" s="1"/>
  <c r="I34" i="4"/>
  <c r="J34" i="4" s="1"/>
  <c r="I23" i="5"/>
  <c r="J23" i="5" s="1"/>
  <c r="S30" i="5"/>
  <c r="S32" i="5"/>
  <c r="I41" i="7"/>
  <c r="J41" i="7" s="1"/>
  <c r="R28" i="12"/>
  <c r="S28" i="12"/>
  <c r="I22" i="9"/>
  <c r="J22" i="9" s="1"/>
  <c r="S26" i="9"/>
  <c r="R26" i="9"/>
  <c r="I26" i="9"/>
  <c r="J26" i="9" s="1"/>
  <c r="I35" i="9"/>
  <c r="J35" i="9" s="1"/>
  <c r="S30" i="9"/>
  <c r="R30" i="9"/>
  <c r="I30" i="9"/>
  <c r="J30" i="9" s="1"/>
  <c r="I16" i="9"/>
  <c r="J16" i="9" s="1"/>
  <c r="S25" i="9"/>
  <c r="I25" i="9"/>
  <c r="J25" i="9" s="1"/>
  <c r="R25" i="9"/>
  <c r="I43" i="9"/>
  <c r="J43" i="9" s="1"/>
  <c r="S29" i="9"/>
  <c r="I29" i="9"/>
  <c r="J29" i="9" s="1"/>
  <c r="R29" i="9"/>
  <c r="S28" i="13"/>
  <c r="I28" i="13"/>
  <c r="J28" i="13" s="1"/>
  <c r="R28" i="13"/>
  <c r="S33" i="13"/>
  <c r="R33" i="13"/>
  <c r="I33" i="13"/>
  <c r="J33" i="13" s="1"/>
  <c r="I22" i="13"/>
  <c r="J22" i="13" s="1"/>
  <c r="S29" i="13"/>
  <c r="R29" i="13"/>
  <c r="I29" i="13"/>
  <c r="J29" i="13" s="1"/>
  <c r="I37" i="13"/>
  <c r="J37" i="13" s="1"/>
  <c r="S32" i="13"/>
  <c r="I32" i="13"/>
  <c r="J32" i="13" s="1"/>
  <c r="R32" i="13"/>
  <c r="R30" i="4"/>
  <c r="S30" i="4"/>
  <c r="S33" i="4"/>
  <c r="R33" i="4"/>
  <c r="R29" i="4"/>
  <c r="S29" i="4"/>
  <c r="S34" i="4"/>
  <c r="R34" i="4"/>
  <c r="S29" i="3"/>
  <c r="R29" i="3"/>
  <c r="I29" i="3"/>
  <c r="J29" i="3" s="1"/>
  <c r="S33" i="3"/>
  <c r="R33" i="3"/>
  <c r="I33" i="3"/>
  <c r="J33" i="3" s="1"/>
  <c r="S28" i="3"/>
  <c r="I28" i="3"/>
  <c r="J28" i="3" s="1"/>
  <c r="R28" i="3"/>
  <c r="S30" i="3"/>
  <c r="I30" i="3"/>
  <c r="J30" i="3" s="1"/>
  <c r="R30" i="3"/>
  <c r="S32" i="3"/>
  <c r="I32" i="3"/>
  <c r="J32" i="3" s="1"/>
  <c r="R32" i="3"/>
  <c r="S34" i="3"/>
  <c r="R34" i="3"/>
  <c r="I34" i="3"/>
  <c r="J34" i="3" s="1"/>
  <c r="E11" i="9"/>
  <c r="F11" i="9" s="1"/>
  <c r="E15" i="9"/>
  <c r="F15" i="9" s="1"/>
  <c r="E17" i="9"/>
  <c r="F17" i="9" s="1"/>
  <c r="E19" i="9"/>
  <c r="F19" i="9" s="1"/>
  <c r="E22" i="9"/>
  <c r="F22" i="9" s="1"/>
  <c r="E24" i="9"/>
  <c r="E26" i="9"/>
  <c r="E31" i="9"/>
  <c r="F31" i="9" s="1"/>
  <c r="E13" i="9"/>
  <c r="F13" i="9" s="1"/>
  <c r="E35" i="9"/>
  <c r="F35" i="9" s="1"/>
  <c r="E37" i="9"/>
  <c r="F37" i="9" s="1"/>
  <c r="E41" i="9"/>
  <c r="F41" i="9" s="1"/>
  <c r="E43" i="9"/>
  <c r="F43" i="9" s="1"/>
  <c r="E45" i="9"/>
  <c r="F45" i="9" s="1"/>
  <c r="E27" i="9"/>
  <c r="E29" i="9"/>
  <c r="F29" i="9" s="1"/>
  <c r="E12" i="9"/>
  <c r="F12" i="9" s="1"/>
  <c r="E16" i="9"/>
  <c r="F16" i="9" s="1"/>
  <c r="E34" i="9"/>
  <c r="F34" i="9" s="1"/>
  <c r="E21" i="9"/>
  <c r="F21" i="9" s="1"/>
  <c r="E20" i="9"/>
  <c r="F20" i="9" s="1"/>
  <c r="E25" i="9"/>
  <c r="F25" i="9" s="1"/>
  <c r="E32" i="9"/>
  <c r="F32" i="9" s="1"/>
  <c r="E14" i="9"/>
  <c r="F14" i="9" s="1"/>
  <c r="E33" i="9"/>
  <c r="F33" i="9" s="1"/>
  <c r="E39" i="9"/>
  <c r="F39" i="9" s="1"/>
  <c r="E38" i="9"/>
  <c r="F38" i="9" s="1"/>
  <c r="E42" i="9"/>
  <c r="F42" i="9" s="1"/>
  <c r="E44" i="9"/>
  <c r="F44" i="9" s="1"/>
  <c r="E46" i="9"/>
  <c r="F46" i="9" s="1"/>
  <c r="E28" i="9"/>
  <c r="E30" i="9"/>
  <c r="E61" i="7"/>
  <c r="E16" i="7"/>
  <c r="E18" i="7"/>
  <c r="E22" i="7"/>
  <c r="E23" i="7"/>
  <c r="E26" i="7"/>
  <c r="E29" i="7"/>
  <c r="E27" i="7"/>
  <c r="S27" i="7" s="1"/>
  <c r="E36" i="7"/>
  <c r="E37" i="7"/>
  <c r="E40" i="7"/>
  <c r="E41" i="7"/>
  <c r="E14" i="7"/>
  <c r="E43" i="7"/>
  <c r="E49" i="7"/>
  <c r="E50" i="7"/>
  <c r="E54" i="7"/>
  <c r="E48" i="7"/>
  <c r="E56" i="7"/>
  <c r="E57" i="7"/>
  <c r="E59" i="7"/>
  <c r="E62" i="7"/>
  <c r="E63" i="7"/>
  <c r="E67" i="7"/>
  <c r="E31" i="7"/>
  <c r="S31" i="7" s="1"/>
  <c r="E33" i="7"/>
  <c r="E13" i="7"/>
  <c r="E17" i="7"/>
  <c r="E44" i="7"/>
  <c r="E20" i="7"/>
  <c r="E21" i="7"/>
  <c r="E24" i="7"/>
  <c r="E25" i="7"/>
  <c r="E28" i="7"/>
  <c r="E30" i="7"/>
  <c r="E35" i="7"/>
  <c r="E38" i="7"/>
  <c r="E39" i="7"/>
  <c r="E42" i="7"/>
  <c r="E15" i="7"/>
  <c r="E45" i="7"/>
  <c r="E47" i="7"/>
  <c r="E51" i="7"/>
  <c r="E52" i="7"/>
  <c r="E53" i="7"/>
  <c r="E55" i="7"/>
  <c r="E58" i="7"/>
  <c r="E69" i="7"/>
  <c r="E60" i="7"/>
  <c r="E64" i="7"/>
  <c r="E65" i="7"/>
  <c r="E66" i="7"/>
  <c r="E32" i="7"/>
  <c r="E34" i="7"/>
  <c r="E13" i="13"/>
  <c r="E11" i="13"/>
  <c r="E22" i="13"/>
  <c r="E23" i="13"/>
  <c r="E25" i="13"/>
  <c r="E27" i="13"/>
  <c r="S27" i="13" s="1"/>
  <c r="E29" i="13"/>
  <c r="E37" i="13"/>
  <c r="E44" i="13"/>
  <c r="E46" i="13"/>
  <c r="E30" i="13"/>
  <c r="R30" i="13" s="1"/>
  <c r="E32" i="13"/>
  <c r="E12" i="13"/>
  <c r="E20" i="13"/>
  <c r="E21" i="13"/>
  <c r="E24" i="13"/>
  <c r="E28" i="13"/>
  <c r="E26" i="13"/>
  <c r="S26" i="13" s="1"/>
  <c r="E38" i="13"/>
  <c r="E47" i="13"/>
  <c r="E52" i="13"/>
  <c r="E31" i="13"/>
  <c r="I31" i="13" s="1"/>
  <c r="J31" i="13" s="1"/>
  <c r="E33" i="13"/>
  <c r="E12" i="5"/>
  <c r="F12" i="5" s="1"/>
  <c r="E16" i="5"/>
  <c r="F16" i="5" s="1"/>
  <c r="E18" i="5"/>
  <c r="F18" i="5" s="1"/>
  <c r="E22" i="5"/>
  <c r="F22" i="5" s="1"/>
  <c r="E23" i="5"/>
  <c r="F23" i="5" s="1"/>
  <c r="E26" i="5"/>
  <c r="F26" i="5" s="1"/>
  <c r="E28" i="5"/>
  <c r="F28" i="5" s="1"/>
  <c r="E30" i="5"/>
  <c r="E35" i="5"/>
  <c r="F35" i="5" s="1"/>
  <c r="E38" i="5"/>
  <c r="F38" i="5" s="1"/>
  <c r="E39" i="5"/>
  <c r="F39" i="5" s="1"/>
  <c r="E42" i="5"/>
  <c r="F42" i="5" s="1"/>
  <c r="E15" i="5"/>
  <c r="F15" i="5" s="1"/>
  <c r="E45" i="5"/>
  <c r="F45" i="5" s="1"/>
  <c r="E47" i="5"/>
  <c r="F47" i="5" s="1"/>
  <c r="E51" i="5"/>
  <c r="F51" i="5" s="1"/>
  <c r="E52" i="5"/>
  <c r="F52" i="5" s="1"/>
  <c r="E53" i="5"/>
  <c r="F53" i="5" s="1"/>
  <c r="E55" i="5"/>
  <c r="F55" i="5" s="1"/>
  <c r="E57" i="5"/>
  <c r="F57" i="5" s="1"/>
  <c r="E69" i="5"/>
  <c r="F69" i="5" s="1"/>
  <c r="E60" i="5"/>
  <c r="F60" i="5" s="1"/>
  <c r="E64" i="5"/>
  <c r="F64" i="5" s="1"/>
  <c r="E65" i="5"/>
  <c r="F65" i="5" s="1"/>
  <c r="E67" i="5"/>
  <c r="F67" i="5" s="1"/>
  <c r="E32" i="5"/>
  <c r="F32" i="5" s="1"/>
  <c r="E34" i="5"/>
  <c r="E61" i="5"/>
  <c r="F61" i="5" s="1"/>
  <c r="E13" i="5"/>
  <c r="F13" i="5" s="1"/>
  <c r="E17" i="5"/>
  <c r="F17" i="5" s="1"/>
  <c r="E44" i="5"/>
  <c r="F44" i="5" s="1"/>
  <c r="E20" i="5"/>
  <c r="F20" i="5" s="1"/>
  <c r="E21" i="5"/>
  <c r="F21" i="5" s="1"/>
  <c r="E24" i="5"/>
  <c r="F24" i="5" s="1"/>
  <c r="E25" i="5"/>
  <c r="F25" i="5" s="1"/>
  <c r="E29" i="5"/>
  <c r="F29" i="5" s="1"/>
  <c r="E27" i="5"/>
  <c r="E36" i="5"/>
  <c r="F36" i="5" s="1"/>
  <c r="E37" i="5"/>
  <c r="F37" i="5" s="1"/>
  <c r="E40" i="5"/>
  <c r="F40" i="5" s="1"/>
  <c r="E41" i="5"/>
  <c r="F41" i="5" s="1"/>
  <c r="E14" i="5"/>
  <c r="F14" i="5" s="1"/>
  <c r="E43" i="5"/>
  <c r="F43" i="5" s="1"/>
  <c r="E49" i="5"/>
  <c r="F49" i="5" s="1"/>
  <c r="E50" i="5"/>
  <c r="F50" i="5" s="1"/>
  <c r="E54" i="5"/>
  <c r="F54" i="5" s="1"/>
  <c r="E48" i="5"/>
  <c r="F48" i="5" s="1"/>
  <c r="E56" i="5"/>
  <c r="F56" i="5" s="1"/>
  <c r="E58" i="5"/>
  <c r="F58" i="5" s="1"/>
  <c r="E59" i="5"/>
  <c r="F59" i="5" s="1"/>
  <c r="E62" i="5"/>
  <c r="F62" i="5" s="1"/>
  <c r="E63" i="5"/>
  <c r="F63" i="5" s="1"/>
  <c r="E66" i="5"/>
  <c r="F66" i="5" s="1"/>
  <c r="E31" i="5"/>
  <c r="E33" i="5"/>
  <c r="F33" i="5" s="1"/>
  <c r="E12" i="4"/>
  <c r="F12" i="4" s="1"/>
  <c r="E16" i="4"/>
  <c r="F16" i="4" s="1"/>
  <c r="E18" i="4"/>
  <c r="F18" i="4" s="1"/>
  <c r="E22" i="4"/>
  <c r="F22" i="4" s="1"/>
  <c r="E23" i="4"/>
  <c r="F23" i="4" s="1"/>
  <c r="E26" i="4"/>
  <c r="F26" i="4" s="1"/>
  <c r="E29" i="4"/>
  <c r="F29" i="4" s="1"/>
  <c r="E27" i="4"/>
  <c r="E36" i="4"/>
  <c r="F36" i="4" s="1"/>
  <c r="E37" i="4"/>
  <c r="F37" i="4" s="1"/>
  <c r="E40" i="4"/>
  <c r="F40" i="4" s="1"/>
  <c r="E41" i="4"/>
  <c r="F41" i="4" s="1"/>
  <c r="E14" i="4"/>
  <c r="F14" i="4" s="1"/>
  <c r="E43" i="4"/>
  <c r="F43" i="4" s="1"/>
  <c r="E49" i="4"/>
  <c r="F49" i="4" s="1"/>
  <c r="E50" i="4"/>
  <c r="F50" i="4" s="1"/>
  <c r="E54" i="4"/>
  <c r="F54" i="4" s="1"/>
  <c r="E48" i="4"/>
  <c r="F48" i="4" s="1"/>
  <c r="E57" i="4"/>
  <c r="F57" i="4" s="1"/>
  <c r="E58" i="4"/>
  <c r="F58" i="4" s="1"/>
  <c r="E70" i="4"/>
  <c r="F70" i="4" s="1"/>
  <c r="E61" i="4"/>
  <c r="F61" i="4" s="1"/>
  <c r="E65" i="4"/>
  <c r="F65" i="4" s="1"/>
  <c r="E66" i="4"/>
  <c r="F66" i="4" s="1"/>
  <c r="E67" i="4"/>
  <c r="F67" i="4" s="1"/>
  <c r="E32" i="4"/>
  <c r="E34" i="4"/>
  <c r="E62" i="4"/>
  <c r="F62" i="4" s="1"/>
  <c r="E13" i="4"/>
  <c r="F13" i="4" s="1"/>
  <c r="E17" i="4"/>
  <c r="F17" i="4" s="1"/>
  <c r="E44" i="4"/>
  <c r="F44" i="4" s="1"/>
  <c r="E20" i="4"/>
  <c r="F20" i="4" s="1"/>
  <c r="E21" i="4"/>
  <c r="F21" i="4" s="1"/>
  <c r="E24" i="4"/>
  <c r="F24" i="4" s="1"/>
  <c r="E25" i="4"/>
  <c r="F25" i="4" s="1"/>
  <c r="E28" i="4"/>
  <c r="E30" i="4"/>
  <c r="E35" i="4"/>
  <c r="F35" i="4" s="1"/>
  <c r="E38" i="4"/>
  <c r="F38" i="4" s="1"/>
  <c r="E39" i="4"/>
  <c r="F39" i="4" s="1"/>
  <c r="E42" i="4"/>
  <c r="F42" i="4" s="1"/>
  <c r="E15" i="4"/>
  <c r="F15" i="4" s="1"/>
  <c r="E45" i="4"/>
  <c r="F45" i="4" s="1"/>
  <c r="E47" i="4"/>
  <c r="F47" i="4" s="1"/>
  <c r="E51" i="4"/>
  <c r="F51" i="4" s="1"/>
  <c r="E52" i="4"/>
  <c r="F52" i="4" s="1"/>
  <c r="E53" i="4"/>
  <c r="F53" i="4" s="1"/>
  <c r="E55" i="4"/>
  <c r="F55" i="4" s="1"/>
  <c r="E59" i="4"/>
  <c r="F59" i="4" s="1"/>
  <c r="E56" i="4"/>
  <c r="F56" i="4" s="1"/>
  <c r="E60" i="4"/>
  <c r="F60" i="4" s="1"/>
  <c r="E63" i="4"/>
  <c r="F63" i="4" s="1"/>
  <c r="E64" i="4"/>
  <c r="F64" i="4" s="1"/>
  <c r="E68" i="4"/>
  <c r="F68" i="4" s="1"/>
  <c r="E31" i="4"/>
  <c r="E33" i="4"/>
  <c r="F33" i="4" s="1"/>
  <c r="E61" i="3"/>
  <c r="F61" i="3" s="1"/>
  <c r="E13" i="3"/>
  <c r="F13" i="3" s="1"/>
  <c r="E17" i="3"/>
  <c r="F17" i="3" s="1"/>
  <c r="E44" i="3"/>
  <c r="F44" i="3" s="1"/>
  <c r="E20" i="3"/>
  <c r="F20" i="3" s="1"/>
  <c r="E21" i="3"/>
  <c r="F21" i="3" s="1"/>
  <c r="E24" i="3"/>
  <c r="F24" i="3" s="1"/>
  <c r="E25" i="3"/>
  <c r="F25" i="3" s="1"/>
  <c r="E28" i="3"/>
  <c r="F28" i="3" s="1"/>
  <c r="E30" i="3"/>
  <c r="E35" i="3"/>
  <c r="F35" i="3" s="1"/>
  <c r="E38" i="3"/>
  <c r="F38" i="3" s="1"/>
  <c r="E39" i="3"/>
  <c r="F39" i="3" s="1"/>
  <c r="E42" i="3"/>
  <c r="F42" i="3" s="1"/>
  <c r="E14" i="3"/>
  <c r="F14" i="3" s="1"/>
  <c r="E45" i="3"/>
  <c r="F45" i="3" s="1"/>
  <c r="E47" i="3"/>
  <c r="F47" i="3" s="1"/>
  <c r="E51" i="3"/>
  <c r="F51" i="3" s="1"/>
  <c r="E52" i="3"/>
  <c r="F52" i="3" s="1"/>
  <c r="E53" i="3"/>
  <c r="F53" i="3" s="1"/>
  <c r="E55" i="3"/>
  <c r="F55" i="3" s="1"/>
  <c r="E58" i="3"/>
  <c r="F58" i="3" s="1"/>
  <c r="E69" i="3"/>
  <c r="F69" i="3" s="1"/>
  <c r="E60" i="3"/>
  <c r="F60" i="3" s="1"/>
  <c r="E64" i="3"/>
  <c r="F64" i="3" s="1"/>
  <c r="E65" i="3"/>
  <c r="F65" i="3" s="1"/>
  <c r="E67" i="3"/>
  <c r="F67" i="3" s="1"/>
  <c r="E32" i="3"/>
  <c r="F32" i="3" s="1"/>
  <c r="E34" i="3"/>
  <c r="E12" i="3"/>
  <c r="F12" i="3" s="1"/>
  <c r="E16" i="3"/>
  <c r="F16" i="3" s="1"/>
  <c r="E18" i="3"/>
  <c r="F18" i="3" s="1"/>
  <c r="E22" i="3"/>
  <c r="F22" i="3" s="1"/>
  <c r="E23" i="3"/>
  <c r="F23" i="3" s="1"/>
  <c r="E26" i="3"/>
  <c r="F26" i="3" s="1"/>
  <c r="E29" i="3"/>
  <c r="F29" i="3" s="1"/>
  <c r="E27" i="3"/>
  <c r="E36" i="3"/>
  <c r="F36" i="3" s="1"/>
  <c r="E37" i="3"/>
  <c r="F37" i="3" s="1"/>
  <c r="E40" i="3"/>
  <c r="F40" i="3" s="1"/>
  <c r="E41" i="3"/>
  <c r="F41" i="3" s="1"/>
  <c r="E15" i="3"/>
  <c r="F15" i="3" s="1"/>
  <c r="E43" i="3"/>
  <c r="F43" i="3" s="1"/>
  <c r="E49" i="3"/>
  <c r="F49" i="3" s="1"/>
  <c r="E50" i="3"/>
  <c r="F50" i="3" s="1"/>
  <c r="E54" i="3"/>
  <c r="F54" i="3" s="1"/>
  <c r="E48" i="3"/>
  <c r="F48" i="3" s="1"/>
  <c r="E56" i="3"/>
  <c r="F56" i="3" s="1"/>
  <c r="E57" i="3"/>
  <c r="F57" i="3" s="1"/>
  <c r="E59" i="3"/>
  <c r="F59" i="3" s="1"/>
  <c r="E62" i="3"/>
  <c r="F62" i="3" s="1"/>
  <c r="E63" i="3"/>
  <c r="F63" i="3" s="1"/>
  <c r="E66" i="3"/>
  <c r="F66" i="3" s="1"/>
  <c r="E31" i="3"/>
  <c r="E33" i="3"/>
  <c r="F33" i="3" s="1"/>
  <c r="E32" i="12"/>
  <c r="F32" i="12" s="1"/>
  <c r="E25" i="12"/>
  <c r="F25" i="12" s="1"/>
  <c r="E36" i="12"/>
  <c r="F36" i="12" s="1"/>
  <c r="E51" i="12"/>
  <c r="F51" i="12" s="1"/>
  <c r="E17" i="12"/>
  <c r="F17" i="12" s="1"/>
  <c r="E14" i="12"/>
  <c r="F14" i="12" s="1"/>
  <c r="E30" i="12"/>
  <c r="E21" i="12"/>
  <c r="F21" i="12" s="1"/>
  <c r="E47" i="12"/>
  <c r="F47" i="12" s="1"/>
  <c r="E49" i="12"/>
  <c r="F49" i="12" s="1"/>
  <c r="E23" i="12"/>
  <c r="F23" i="12" s="1"/>
  <c r="E39" i="12"/>
  <c r="F39" i="12" s="1"/>
  <c r="E35" i="12"/>
  <c r="F35" i="12" s="1"/>
  <c r="E40" i="12"/>
  <c r="F40" i="12" s="1"/>
  <c r="E38" i="12"/>
  <c r="F38" i="12" s="1"/>
  <c r="E53" i="12"/>
  <c r="F53" i="12" s="1"/>
  <c r="E27" i="12"/>
  <c r="F27" i="12" s="1"/>
  <c r="E12" i="12"/>
  <c r="F12" i="12" s="1"/>
  <c r="E29" i="12"/>
  <c r="E13" i="12"/>
  <c r="F13" i="12" s="1"/>
  <c r="E16" i="12"/>
  <c r="F16" i="12" s="1"/>
  <c r="E20" i="12"/>
  <c r="F20" i="12" s="1"/>
  <c r="E24" i="12"/>
  <c r="F24" i="12" s="1"/>
  <c r="E26" i="12"/>
  <c r="E37" i="12"/>
  <c r="F37" i="12" s="1"/>
  <c r="E41" i="12"/>
  <c r="F41" i="12" s="1"/>
  <c r="E46" i="12"/>
  <c r="F46" i="12" s="1"/>
  <c r="E50" i="12"/>
  <c r="F50" i="12" s="1"/>
  <c r="E52" i="12"/>
  <c r="F52" i="12" s="1"/>
  <c r="E31" i="12"/>
  <c r="F31" i="12" s="1"/>
  <c r="E11" i="12"/>
  <c r="F11" i="12" s="1"/>
  <c r="E18" i="12"/>
  <c r="F18" i="12" s="1"/>
  <c r="E22" i="12"/>
  <c r="F22" i="12" s="1"/>
  <c r="E28" i="12"/>
  <c r="F28" i="12" s="1"/>
  <c r="E34" i="12"/>
  <c r="F34" i="12" s="1"/>
  <c r="E15" i="12"/>
  <c r="F15" i="12" s="1"/>
  <c r="E43" i="12"/>
  <c r="F43" i="12" s="1"/>
  <c r="E44" i="12"/>
  <c r="F44" i="12" s="1"/>
  <c r="E56" i="12"/>
  <c r="F56" i="12" s="1"/>
  <c r="E54" i="12"/>
  <c r="F54" i="12" s="1"/>
  <c r="E33" i="12"/>
  <c r="D34" i="2"/>
  <c r="G34" i="2" s="1"/>
  <c r="D33" i="2"/>
  <c r="D32" i="2"/>
  <c r="D31" i="2"/>
  <c r="D67" i="2"/>
  <c r="G67" i="2" s="1"/>
  <c r="D68" i="2"/>
  <c r="G68" i="2" s="1"/>
  <c r="D66" i="2"/>
  <c r="G66" i="2" s="1"/>
  <c r="D64" i="2"/>
  <c r="G64" i="2" s="1"/>
  <c r="D65" i="2"/>
  <c r="G65" i="2" s="1"/>
  <c r="D63" i="2"/>
  <c r="G63" i="2" s="1"/>
  <c r="D61" i="2"/>
  <c r="D60" i="2"/>
  <c r="D70" i="2"/>
  <c r="D56" i="2"/>
  <c r="D58" i="2"/>
  <c r="D59" i="2"/>
  <c r="D57" i="2"/>
  <c r="D55" i="2"/>
  <c r="D48" i="2"/>
  <c r="G48" i="2" s="1"/>
  <c r="D53" i="2"/>
  <c r="D54" i="2"/>
  <c r="D52" i="2"/>
  <c r="D50" i="2"/>
  <c r="G50" i="2" s="1"/>
  <c r="D51" i="2"/>
  <c r="G51" i="2" s="1"/>
  <c r="D49" i="2"/>
  <c r="G49" i="2" s="1"/>
  <c r="D47" i="2"/>
  <c r="D43" i="2"/>
  <c r="G43" i="2" s="1"/>
  <c r="D45" i="2"/>
  <c r="G45" i="2" s="1"/>
  <c r="D14" i="2"/>
  <c r="G14" i="2" s="1"/>
  <c r="D15" i="2"/>
  <c r="D41" i="2"/>
  <c r="D42" i="2"/>
  <c r="D40" i="2"/>
  <c r="D39" i="2"/>
  <c r="D37" i="2"/>
  <c r="D38" i="2"/>
  <c r="D36" i="2"/>
  <c r="D35" i="2"/>
  <c r="D27" i="2"/>
  <c r="D30" i="2"/>
  <c r="G30" i="2" s="1"/>
  <c r="D29" i="2"/>
  <c r="D28" i="2"/>
  <c r="D25" i="2"/>
  <c r="D26" i="2"/>
  <c r="D24" i="2"/>
  <c r="D23" i="2"/>
  <c r="D21" i="2"/>
  <c r="G21" i="2" s="1"/>
  <c r="D22" i="2"/>
  <c r="G22" i="2" s="1"/>
  <c r="D20" i="2"/>
  <c r="G20" i="2" s="1"/>
  <c r="D18" i="2"/>
  <c r="G18" i="2" s="1"/>
  <c r="D44" i="2"/>
  <c r="G44" i="2" s="1"/>
  <c r="D16" i="2"/>
  <c r="G16" i="2" s="1"/>
  <c r="D17" i="2"/>
  <c r="D13" i="2"/>
  <c r="D12" i="2"/>
  <c r="G12" i="2" s="1"/>
  <c r="D62" i="2"/>
  <c r="R46" i="12" l="1"/>
  <c r="S46" i="12"/>
  <c r="I46" i="12"/>
  <c r="J46" i="12" s="1"/>
  <c r="S24" i="12"/>
  <c r="R24" i="12"/>
  <c r="I24" i="12"/>
  <c r="J24" i="12" s="1"/>
  <c r="R22" i="12"/>
  <c r="I22" i="12"/>
  <c r="J22" i="12" s="1"/>
  <c r="S22" i="12"/>
  <c r="R49" i="12"/>
  <c r="I49" i="12"/>
  <c r="J49" i="12" s="1"/>
  <c r="S49" i="12"/>
  <c r="Q35" i="12"/>
  <c r="N35" i="12"/>
  <c r="P35" i="12"/>
  <c r="O35" i="12"/>
  <c r="Q37" i="12"/>
  <c r="P37" i="12"/>
  <c r="O37" i="12"/>
  <c r="N37" i="12"/>
  <c r="Q36" i="12"/>
  <c r="O36" i="12"/>
  <c r="P36" i="12"/>
  <c r="N36" i="12"/>
  <c r="Q51" i="12"/>
  <c r="P51" i="12"/>
  <c r="O51" i="12"/>
  <c r="N51" i="12"/>
  <c r="Q25" i="12"/>
  <c r="O25" i="12"/>
  <c r="P25" i="12"/>
  <c r="N25" i="12"/>
  <c r="R37" i="12"/>
  <c r="S37" i="12"/>
  <c r="Q38" i="12"/>
  <c r="P38" i="12"/>
  <c r="O38" i="12"/>
  <c r="N38" i="12"/>
  <c r="Q52" i="12"/>
  <c r="O52" i="12"/>
  <c r="P52" i="12"/>
  <c r="N52" i="12"/>
  <c r="I52" i="13"/>
  <c r="J52" i="13" s="1"/>
  <c r="S51" i="12"/>
  <c r="R51" i="12"/>
  <c r="S25" i="12"/>
  <c r="R25" i="12"/>
  <c r="R41" i="12"/>
  <c r="S41" i="12"/>
  <c r="R38" i="12"/>
  <c r="S38" i="12"/>
  <c r="R52" i="12"/>
  <c r="S52" i="12"/>
  <c r="Q45" i="12"/>
  <c r="O45" i="12"/>
  <c r="P45" i="12"/>
  <c r="N45" i="12"/>
  <c r="Q48" i="12"/>
  <c r="O48" i="12"/>
  <c r="P48" i="12"/>
  <c r="N48" i="12"/>
  <c r="Q41" i="12"/>
  <c r="P41" i="12"/>
  <c r="O41" i="12"/>
  <c r="N41" i="12"/>
  <c r="Q50" i="12"/>
  <c r="N50" i="12"/>
  <c r="P50" i="12"/>
  <c r="O50" i="12"/>
  <c r="Q13" i="12"/>
  <c r="N13" i="12"/>
  <c r="P13" i="12"/>
  <c r="O13" i="12"/>
  <c r="S17" i="12"/>
  <c r="R17" i="12"/>
  <c r="S48" i="12"/>
  <c r="R48" i="12"/>
  <c r="R50" i="12"/>
  <c r="S50" i="12"/>
  <c r="S13" i="12"/>
  <c r="R13" i="12"/>
  <c r="S35" i="12"/>
  <c r="R35" i="12"/>
  <c r="Q17" i="12"/>
  <c r="P17" i="12"/>
  <c r="N17" i="12"/>
  <c r="O17" i="12"/>
  <c r="S36" i="12"/>
  <c r="R36" i="12"/>
  <c r="S49" i="5"/>
  <c r="R49" i="5"/>
  <c r="Q62" i="5"/>
  <c r="O62" i="5"/>
  <c r="P62" i="5"/>
  <c r="N62" i="5"/>
  <c r="Q56" i="5"/>
  <c r="O56" i="5"/>
  <c r="P56" i="5"/>
  <c r="N56" i="5"/>
  <c r="Q50" i="5"/>
  <c r="O50" i="5"/>
  <c r="P50" i="5"/>
  <c r="N50" i="5"/>
  <c r="P37" i="5"/>
  <c r="N37" i="5"/>
  <c r="Q37" i="5"/>
  <c r="O37" i="5"/>
  <c r="Q66" i="5"/>
  <c r="O66" i="5"/>
  <c r="P66" i="5"/>
  <c r="N66" i="5"/>
  <c r="R36" i="5"/>
  <c r="S36" i="5"/>
  <c r="S67" i="5"/>
  <c r="R67" i="5"/>
  <c r="Q60" i="5"/>
  <c r="O60" i="5"/>
  <c r="P60" i="5"/>
  <c r="N60" i="5"/>
  <c r="S55" i="5"/>
  <c r="R55" i="5"/>
  <c r="S51" i="5"/>
  <c r="R51" i="5"/>
  <c r="S38" i="5"/>
  <c r="R38" i="5"/>
  <c r="Q65" i="5"/>
  <c r="O65" i="5"/>
  <c r="N65" i="5"/>
  <c r="P65" i="5"/>
  <c r="Q53" i="5"/>
  <c r="O53" i="5"/>
  <c r="N53" i="5"/>
  <c r="P53" i="5"/>
  <c r="R35" i="5"/>
  <c r="S35" i="5"/>
  <c r="S52" i="5"/>
  <c r="R52" i="5"/>
  <c r="Q39" i="5"/>
  <c r="O39" i="5"/>
  <c r="P39" i="5"/>
  <c r="N39" i="5"/>
  <c r="P23" i="5"/>
  <c r="N23" i="5"/>
  <c r="Q23" i="5"/>
  <c r="O23" i="5"/>
  <c r="P17" i="5"/>
  <c r="N17" i="5"/>
  <c r="O17" i="5"/>
  <c r="Q17" i="5"/>
  <c r="P13" i="5"/>
  <c r="N13" i="5"/>
  <c r="O13" i="5"/>
  <c r="Q13" i="5"/>
  <c r="S63" i="5"/>
  <c r="R63" i="5"/>
  <c r="Q58" i="5"/>
  <c r="O58" i="5"/>
  <c r="P58" i="5"/>
  <c r="N58" i="5"/>
  <c r="Q54" i="5"/>
  <c r="O54" i="5"/>
  <c r="P54" i="5"/>
  <c r="N54" i="5"/>
  <c r="Q40" i="5"/>
  <c r="O40" i="5"/>
  <c r="N40" i="5"/>
  <c r="P40" i="5"/>
  <c r="P24" i="5"/>
  <c r="N24" i="5"/>
  <c r="Q24" i="5"/>
  <c r="O24" i="5"/>
  <c r="Q61" i="5"/>
  <c r="O61" i="5"/>
  <c r="N61" i="5"/>
  <c r="P61" i="5"/>
  <c r="Q64" i="5"/>
  <c r="O64" i="5"/>
  <c r="P64" i="5"/>
  <c r="N64" i="5"/>
  <c r="S57" i="5"/>
  <c r="R57" i="5"/>
  <c r="P16" i="5"/>
  <c r="N16" i="5"/>
  <c r="Q16" i="5"/>
  <c r="O16" i="5"/>
  <c r="I59" i="5"/>
  <c r="J59" i="5" s="1"/>
  <c r="S59" i="5"/>
  <c r="R59" i="5"/>
  <c r="S41" i="5"/>
  <c r="R41" i="5"/>
  <c r="Q49" i="5"/>
  <c r="O49" i="5"/>
  <c r="N49" i="5"/>
  <c r="P49" i="5"/>
  <c r="S62" i="5"/>
  <c r="R62" i="5"/>
  <c r="S56" i="5"/>
  <c r="R56" i="5"/>
  <c r="S50" i="5"/>
  <c r="R50" i="5"/>
  <c r="R37" i="5"/>
  <c r="S37" i="5"/>
  <c r="S66" i="5"/>
  <c r="R66" i="5"/>
  <c r="P36" i="5"/>
  <c r="N36" i="5"/>
  <c r="Q36" i="5"/>
  <c r="O36" i="5"/>
  <c r="Q67" i="5"/>
  <c r="O67" i="5"/>
  <c r="N67" i="5"/>
  <c r="P67" i="5"/>
  <c r="S60" i="5"/>
  <c r="R60" i="5"/>
  <c r="Q55" i="5"/>
  <c r="O55" i="5"/>
  <c r="N55" i="5"/>
  <c r="P55" i="5"/>
  <c r="Q51" i="5"/>
  <c r="O51" i="5"/>
  <c r="N51" i="5"/>
  <c r="P51" i="5"/>
  <c r="Q38" i="5"/>
  <c r="O38" i="5"/>
  <c r="N38" i="5"/>
  <c r="P38" i="5"/>
  <c r="S65" i="5"/>
  <c r="R65" i="5"/>
  <c r="S53" i="5"/>
  <c r="R53" i="5"/>
  <c r="P35" i="5"/>
  <c r="N35" i="5"/>
  <c r="Q35" i="5"/>
  <c r="O35" i="5"/>
  <c r="P26" i="5"/>
  <c r="N26" i="5"/>
  <c r="O26" i="5"/>
  <c r="Q26" i="5"/>
  <c r="Q52" i="5"/>
  <c r="O52" i="5"/>
  <c r="P52" i="5"/>
  <c r="N52" i="5"/>
  <c r="S39" i="5"/>
  <c r="R39" i="5"/>
  <c r="R17" i="5"/>
  <c r="S17" i="5"/>
  <c r="P25" i="5"/>
  <c r="N25" i="5"/>
  <c r="Q25" i="5"/>
  <c r="O25" i="5"/>
  <c r="R13" i="5"/>
  <c r="S13" i="5"/>
  <c r="Q63" i="5"/>
  <c r="O63" i="5"/>
  <c r="N63" i="5"/>
  <c r="P63" i="5"/>
  <c r="S58" i="5"/>
  <c r="R58" i="5"/>
  <c r="S54" i="5"/>
  <c r="R54" i="5"/>
  <c r="S40" i="5"/>
  <c r="R40" i="5"/>
  <c r="S61" i="5"/>
  <c r="R61" i="5"/>
  <c r="S64" i="5"/>
  <c r="R64" i="5"/>
  <c r="Q57" i="5"/>
  <c r="O57" i="5"/>
  <c r="N57" i="5"/>
  <c r="P57" i="5"/>
  <c r="R16" i="5"/>
  <c r="S16" i="5"/>
  <c r="Q59" i="5"/>
  <c r="O59" i="5"/>
  <c r="N59" i="5"/>
  <c r="P59" i="5"/>
  <c r="Q41" i="5"/>
  <c r="O41" i="5"/>
  <c r="P41" i="5"/>
  <c r="N41" i="5"/>
  <c r="Q42" i="5"/>
  <c r="O42" i="5"/>
  <c r="P42" i="5"/>
  <c r="N42" i="5"/>
  <c r="S42" i="5"/>
  <c r="R42" i="5"/>
  <c r="F33" i="12"/>
  <c r="F29" i="12"/>
  <c r="F30" i="12"/>
  <c r="F26" i="12"/>
  <c r="I26" i="12"/>
  <c r="J26" i="12" s="1"/>
  <c r="S30" i="11"/>
  <c r="I30" i="11"/>
  <c r="J30" i="11" s="1"/>
  <c r="R30" i="11"/>
  <c r="Q29" i="11"/>
  <c r="O29" i="11"/>
  <c r="P29" i="11"/>
  <c r="N29" i="11"/>
  <c r="I27" i="11"/>
  <c r="J27" i="11" s="1"/>
  <c r="R27" i="11"/>
  <c r="S27" i="11"/>
  <c r="Q33" i="11"/>
  <c r="O33" i="11"/>
  <c r="P33" i="11"/>
  <c r="N33" i="11"/>
  <c r="R31" i="11"/>
  <c r="S31" i="11"/>
  <c r="I31" i="11"/>
  <c r="J31" i="11" s="1"/>
  <c r="S26" i="11"/>
  <c r="R26" i="11"/>
  <c r="I26" i="11"/>
  <c r="J26" i="11" s="1"/>
  <c r="N44" i="9"/>
  <c r="O44" i="9"/>
  <c r="R43" i="9"/>
  <c r="S43" i="9"/>
  <c r="N32" i="9"/>
  <c r="O32" i="9"/>
  <c r="N21" i="9"/>
  <c r="O21" i="9"/>
  <c r="N16" i="9"/>
  <c r="O16" i="9"/>
  <c r="R42" i="9"/>
  <c r="S42" i="9"/>
  <c r="N35" i="9"/>
  <c r="O35" i="9"/>
  <c r="R41" i="9"/>
  <c r="S41" i="9"/>
  <c r="N12" i="9"/>
  <c r="O12" i="9"/>
  <c r="R11" i="9"/>
  <c r="S11" i="9"/>
  <c r="N20" i="9"/>
  <c r="O20" i="9"/>
  <c r="R22" i="9"/>
  <c r="S22" i="9"/>
  <c r="R44" i="9"/>
  <c r="S44" i="9"/>
  <c r="N43" i="9"/>
  <c r="O43" i="9"/>
  <c r="R32" i="9"/>
  <c r="S32" i="9"/>
  <c r="R21" i="9"/>
  <c r="S21" i="9"/>
  <c r="R16" i="9"/>
  <c r="S16" i="9"/>
  <c r="N42" i="9"/>
  <c r="O42" i="9"/>
  <c r="R35" i="9"/>
  <c r="S35" i="9"/>
  <c r="N41" i="9"/>
  <c r="O41" i="9"/>
  <c r="R12" i="9"/>
  <c r="S12" i="9"/>
  <c r="N11" i="9"/>
  <c r="O11" i="9"/>
  <c r="R20" i="9"/>
  <c r="S20" i="9"/>
  <c r="N22" i="9"/>
  <c r="O22" i="9"/>
  <c r="I41" i="9"/>
  <c r="J41" i="9" s="1"/>
  <c r="Q62" i="7"/>
  <c r="O62" i="7"/>
  <c r="N62" i="7"/>
  <c r="P62" i="7"/>
  <c r="S41" i="7"/>
  <c r="R41" i="7"/>
  <c r="Q40" i="7"/>
  <c r="O40" i="7"/>
  <c r="P40" i="7"/>
  <c r="N40" i="7"/>
  <c r="S37" i="7"/>
  <c r="R37" i="7"/>
  <c r="Q36" i="7"/>
  <c r="O36" i="7"/>
  <c r="P36" i="7"/>
  <c r="N36" i="7"/>
  <c r="Q61" i="7"/>
  <c r="O61" i="7"/>
  <c r="P61" i="7"/>
  <c r="N61" i="7"/>
  <c r="S42" i="7"/>
  <c r="R42" i="7"/>
  <c r="Q39" i="7"/>
  <c r="O39" i="7"/>
  <c r="N39" i="7"/>
  <c r="P39" i="7"/>
  <c r="S38" i="7"/>
  <c r="R38" i="7"/>
  <c r="Q35" i="7"/>
  <c r="O35" i="7"/>
  <c r="N35" i="7"/>
  <c r="P35" i="7"/>
  <c r="Q13" i="7"/>
  <c r="O13" i="7"/>
  <c r="P13" i="7"/>
  <c r="N13" i="7"/>
  <c r="S62" i="7"/>
  <c r="R62" i="7"/>
  <c r="Q41" i="7"/>
  <c r="O41" i="7"/>
  <c r="N41" i="7"/>
  <c r="P41" i="7"/>
  <c r="S40" i="7"/>
  <c r="R40" i="7"/>
  <c r="Q37" i="7"/>
  <c r="O37" i="7"/>
  <c r="N37" i="7"/>
  <c r="P37" i="7"/>
  <c r="S36" i="7"/>
  <c r="R36" i="7"/>
  <c r="Q26" i="7"/>
  <c r="O26" i="7"/>
  <c r="P26" i="7"/>
  <c r="N26" i="7"/>
  <c r="S61" i="7"/>
  <c r="R61" i="7"/>
  <c r="Q42" i="7"/>
  <c r="O42" i="7"/>
  <c r="P42" i="7"/>
  <c r="N42" i="7"/>
  <c r="S39" i="7"/>
  <c r="R39" i="7"/>
  <c r="Q38" i="7"/>
  <c r="O38" i="7"/>
  <c r="P38" i="7"/>
  <c r="N38" i="7"/>
  <c r="S35" i="7"/>
  <c r="R35" i="7"/>
  <c r="S13" i="7"/>
  <c r="R13" i="7"/>
  <c r="P34" i="7"/>
  <c r="N34" i="7"/>
  <c r="Q34" i="7"/>
  <c r="O34" i="7"/>
  <c r="P30" i="7"/>
  <c r="N30" i="7"/>
  <c r="Q30" i="7"/>
  <c r="O30" i="7"/>
  <c r="P46" i="13"/>
  <c r="N46" i="13"/>
  <c r="Q46" i="13"/>
  <c r="O46" i="13"/>
  <c r="P44" i="13"/>
  <c r="N44" i="13"/>
  <c r="Q44" i="13"/>
  <c r="O44" i="13"/>
  <c r="P37" i="13"/>
  <c r="N37" i="13"/>
  <c r="Q37" i="13"/>
  <c r="O37" i="13"/>
  <c r="P23" i="13"/>
  <c r="N23" i="13"/>
  <c r="Q23" i="13"/>
  <c r="O23" i="13"/>
  <c r="P22" i="13"/>
  <c r="N22" i="13"/>
  <c r="Q22" i="13"/>
  <c r="O22" i="13"/>
  <c r="P13" i="13"/>
  <c r="N13" i="13"/>
  <c r="Q13" i="13"/>
  <c r="O13" i="13"/>
  <c r="P47" i="13"/>
  <c r="N47" i="13"/>
  <c r="Q47" i="13"/>
  <c r="O47" i="13"/>
  <c r="R38" i="13"/>
  <c r="S38" i="13"/>
  <c r="P21" i="13"/>
  <c r="N21" i="13"/>
  <c r="Q21" i="13"/>
  <c r="O21" i="13"/>
  <c r="R46" i="13"/>
  <c r="S46" i="13"/>
  <c r="R44" i="13"/>
  <c r="S44" i="13"/>
  <c r="R37" i="13"/>
  <c r="S37" i="13"/>
  <c r="R23" i="13"/>
  <c r="S23" i="13"/>
  <c r="R22" i="13"/>
  <c r="S22" i="13"/>
  <c r="R13" i="13"/>
  <c r="S13" i="13"/>
  <c r="R47" i="13"/>
  <c r="S47" i="13"/>
  <c r="P38" i="13"/>
  <c r="N38" i="13"/>
  <c r="Q38" i="13"/>
  <c r="O38" i="13"/>
  <c r="R21" i="13"/>
  <c r="S21" i="13"/>
  <c r="P33" i="13"/>
  <c r="N33" i="13"/>
  <c r="Q33" i="13"/>
  <c r="O33" i="13"/>
  <c r="P29" i="13"/>
  <c r="N29" i="13"/>
  <c r="Q29" i="13"/>
  <c r="O29" i="13"/>
  <c r="I52" i="5"/>
  <c r="J52" i="5" s="1"/>
  <c r="I16" i="5"/>
  <c r="J16" i="5" s="1"/>
  <c r="I58" i="5"/>
  <c r="J58" i="5" s="1"/>
  <c r="I54" i="5"/>
  <c r="J54" i="5" s="1"/>
  <c r="I13" i="5"/>
  <c r="J13" i="5" s="1"/>
  <c r="I55" i="5"/>
  <c r="J55" i="5" s="1"/>
  <c r="I40" i="5"/>
  <c r="J40" i="5" s="1"/>
  <c r="F31" i="5"/>
  <c r="F27" i="5"/>
  <c r="I27" i="5"/>
  <c r="J27" i="5" s="1"/>
  <c r="F34" i="5"/>
  <c r="F30" i="5"/>
  <c r="P37" i="4"/>
  <c r="N37" i="4"/>
  <c r="Q37" i="4"/>
  <c r="O37" i="4"/>
  <c r="P59" i="4"/>
  <c r="N59" i="4"/>
  <c r="Q59" i="4"/>
  <c r="O59" i="4"/>
  <c r="P52" i="4"/>
  <c r="N52" i="4"/>
  <c r="Q52" i="4"/>
  <c r="O52" i="4"/>
  <c r="P38" i="4"/>
  <c r="N38" i="4"/>
  <c r="Q38" i="4"/>
  <c r="O38" i="4"/>
  <c r="R17" i="4"/>
  <c r="S17" i="4"/>
  <c r="I60" i="4"/>
  <c r="J60" i="4" s="1"/>
  <c r="R60" i="4"/>
  <c r="S60" i="4"/>
  <c r="R55" i="4"/>
  <c r="S55" i="4"/>
  <c r="R35" i="4"/>
  <c r="S35" i="4"/>
  <c r="R40" i="4"/>
  <c r="S40" i="4"/>
  <c r="R56" i="4"/>
  <c r="S56" i="4"/>
  <c r="P53" i="4"/>
  <c r="N53" i="4"/>
  <c r="Q53" i="4"/>
  <c r="O53" i="4"/>
  <c r="R54" i="4"/>
  <c r="S54" i="4"/>
  <c r="R61" i="4"/>
  <c r="S61" i="4"/>
  <c r="P57" i="4"/>
  <c r="N57" i="4"/>
  <c r="Q57" i="4"/>
  <c r="O57" i="4"/>
  <c r="I41" i="4"/>
  <c r="J41" i="4" s="1"/>
  <c r="R41" i="4"/>
  <c r="S41" i="4"/>
  <c r="R36" i="4"/>
  <c r="S36" i="4"/>
  <c r="P51" i="4"/>
  <c r="N51" i="4"/>
  <c r="Q51" i="4"/>
  <c r="O51" i="4"/>
  <c r="R42" i="4"/>
  <c r="S42" i="4"/>
  <c r="P13" i="4"/>
  <c r="N13" i="4"/>
  <c r="Q13" i="4"/>
  <c r="O13" i="4"/>
  <c r="R39" i="4"/>
  <c r="S39" i="4"/>
  <c r="P24" i="4"/>
  <c r="N24" i="4"/>
  <c r="Q24" i="4"/>
  <c r="O24" i="4"/>
  <c r="R62" i="4"/>
  <c r="S62" i="4"/>
  <c r="P58" i="4"/>
  <c r="N58" i="4"/>
  <c r="Q58" i="4"/>
  <c r="O58" i="4"/>
  <c r="R37" i="4"/>
  <c r="S37" i="4"/>
  <c r="R59" i="4"/>
  <c r="S59" i="4"/>
  <c r="R52" i="4"/>
  <c r="S52" i="4"/>
  <c r="R38" i="4"/>
  <c r="S38" i="4"/>
  <c r="P17" i="4"/>
  <c r="N17" i="4"/>
  <c r="Q17" i="4"/>
  <c r="O17" i="4"/>
  <c r="P60" i="4"/>
  <c r="N60" i="4"/>
  <c r="Q60" i="4"/>
  <c r="O60" i="4"/>
  <c r="P55" i="4"/>
  <c r="N55" i="4"/>
  <c r="Q55" i="4"/>
  <c r="O55" i="4"/>
  <c r="P35" i="4"/>
  <c r="N35" i="4"/>
  <c r="Q35" i="4"/>
  <c r="O35" i="4"/>
  <c r="P25" i="4"/>
  <c r="N25" i="4"/>
  <c r="Q25" i="4"/>
  <c r="O25" i="4"/>
  <c r="P40" i="4"/>
  <c r="N40" i="4"/>
  <c r="Q40" i="4"/>
  <c r="O40" i="4"/>
  <c r="P56" i="4"/>
  <c r="N56" i="4"/>
  <c r="Q56" i="4"/>
  <c r="O56" i="4"/>
  <c r="R53" i="4"/>
  <c r="S53" i="4"/>
  <c r="P54" i="4"/>
  <c r="N54" i="4"/>
  <c r="Q54" i="4"/>
  <c r="O54" i="4"/>
  <c r="P61" i="4"/>
  <c r="N61" i="4"/>
  <c r="Q61" i="4"/>
  <c r="O61" i="4"/>
  <c r="R57" i="4"/>
  <c r="S57" i="4"/>
  <c r="P41" i="4"/>
  <c r="N41" i="4"/>
  <c r="Q41" i="4"/>
  <c r="O41" i="4"/>
  <c r="P36" i="4"/>
  <c r="N36" i="4"/>
  <c r="Q36" i="4"/>
  <c r="O36" i="4"/>
  <c r="R51" i="4"/>
  <c r="S51" i="4"/>
  <c r="P42" i="4"/>
  <c r="N42" i="4"/>
  <c r="Q42" i="4"/>
  <c r="O42" i="4"/>
  <c r="R13" i="4"/>
  <c r="S13" i="4"/>
  <c r="P26" i="4"/>
  <c r="N26" i="4"/>
  <c r="Q26" i="4"/>
  <c r="O26" i="4"/>
  <c r="P39" i="4"/>
  <c r="N39" i="4"/>
  <c r="Q39" i="4"/>
  <c r="O39" i="4"/>
  <c r="P62" i="4"/>
  <c r="N62" i="4"/>
  <c r="Q62" i="4"/>
  <c r="O62" i="4"/>
  <c r="R58" i="4"/>
  <c r="S58" i="4"/>
  <c r="P23" i="4"/>
  <c r="N23" i="4"/>
  <c r="Q23" i="4"/>
  <c r="O23" i="4"/>
  <c r="F28" i="4"/>
  <c r="R28" i="4"/>
  <c r="F34" i="4"/>
  <c r="F31" i="4"/>
  <c r="F30" i="4"/>
  <c r="F32" i="4"/>
  <c r="S32" i="4"/>
  <c r="F27" i="4"/>
  <c r="I27" i="4"/>
  <c r="J27" i="4" s="1"/>
  <c r="S55" i="3"/>
  <c r="R55" i="3"/>
  <c r="S38" i="3"/>
  <c r="R38" i="3"/>
  <c r="Q41" i="3"/>
  <c r="O41" i="3"/>
  <c r="P41" i="3"/>
  <c r="N41" i="3"/>
  <c r="S36" i="3"/>
  <c r="R36" i="3"/>
  <c r="I40" i="3"/>
  <c r="J40" i="3" s="1"/>
  <c r="S40" i="3"/>
  <c r="R40" i="3"/>
  <c r="I42" i="3"/>
  <c r="J42" i="3" s="1"/>
  <c r="S42" i="3"/>
  <c r="R42" i="3"/>
  <c r="Q35" i="3"/>
  <c r="O35" i="3"/>
  <c r="P35" i="3"/>
  <c r="N35" i="3"/>
  <c r="S13" i="3"/>
  <c r="R13" i="3"/>
  <c r="S39" i="3"/>
  <c r="R39" i="3"/>
  <c r="S61" i="3"/>
  <c r="R61" i="3"/>
  <c r="Q37" i="3"/>
  <c r="O37" i="3"/>
  <c r="P37" i="3"/>
  <c r="N37" i="3"/>
  <c r="Q55" i="3"/>
  <c r="O55" i="3"/>
  <c r="P55" i="3"/>
  <c r="N55" i="3"/>
  <c r="Q38" i="3"/>
  <c r="O38" i="3"/>
  <c r="P38" i="3"/>
  <c r="N38" i="3"/>
  <c r="S41" i="3"/>
  <c r="R41" i="3"/>
  <c r="Q36" i="3"/>
  <c r="O36" i="3"/>
  <c r="P36" i="3"/>
  <c r="N36" i="3"/>
  <c r="Q40" i="3"/>
  <c r="O40" i="3"/>
  <c r="P40" i="3"/>
  <c r="N40" i="3"/>
  <c r="Q42" i="3"/>
  <c r="O42" i="3"/>
  <c r="P42" i="3"/>
  <c r="N42" i="3"/>
  <c r="S35" i="3"/>
  <c r="R35" i="3"/>
  <c r="Q13" i="3"/>
  <c r="O13" i="3"/>
  <c r="P13" i="3"/>
  <c r="N13" i="3"/>
  <c r="Q39" i="3"/>
  <c r="O39" i="3"/>
  <c r="P39" i="3"/>
  <c r="N39" i="3"/>
  <c r="Q61" i="3"/>
  <c r="O61" i="3"/>
  <c r="P61" i="3"/>
  <c r="N61" i="3"/>
  <c r="S37" i="3"/>
  <c r="R37" i="3"/>
  <c r="Q26" i="3"/>
  <c r="O26" i="3"/>
  <c r="P26" i="3"/>
  <c r="N26" i="3"/>
  <c r="Q12" i="2"/>
  <c r="O12" i="2"/>
  <c r="P12" i="2"/>
  <c r="N12" i="2"/>
  <c r="Q44" i="2"/>
  <c r="O44" i="2"/>
  <c r="P44" i="2"/>
  <c r="N44" i="2"/>
  <c r="Q20" i="2"/>
  <c r="O20" i="2"/>
  <c r="P20" i="2"/>
  <c r="N20" i="2"/>
  <c r="Q21" i="2"/>
  <c r="O21" i="2"/>
  <c r="P21" i="2"/>
  <c r="N21" i="2"/>
  <c r="Q45" i="2"/>
  <c r="O45" i="2"/>
  <c r="P45" i="2"/>
  <c r="N45" i="2"/>
  <c r="Q51" i="2"/>
  <c r="O51" i="2"/>
  <c r="P51" i="2"/>
  <c r="N51" i="2"/>
  <c r="Q63" i="2"/>
  <c r="O63" i="2"/>
  <c r="P63" i="2"/>
  <c r="N63" i="2"/>
  <c r="Q64" i="2"/>
  <c r="O64" i="2"/>
  <c r="P64" i="2"/>
  <c r="N64" i="2"/>
  <c r="Q68" i="2"/>
  <c r="O68" i="2"/>
  <c r="P68" i="2"/>
  <c r="N68" i="2"/>
  <c r="Q16" i="2"/>
  <c r="O16" i="2"/>
  <c r="P16" i="2"/>
  <c r="N16" i="2"/>
  <c r="Q18" i="2"/>
  <c r="O18" i="2"/>
  <c r="P18" i="2"/>
  <c r="N18" i="2"/>
  <c r="Q22" i="2"/>
  <c r="O22" i="2"/>
  <c r="P22" i="2"/>
  <c r="N22" i="2"/>
  <c r="Q14" i="2"/>
  <c r="O14" i="2"/>
  <c r="P14" i="2"/>
  <c r="N14" i="2"/>
  <c r="Q43" i="2"/>
  <c r="O43" i="2"/>
  <c r="P43" i="2"/>
  <c r="N43" i="2"/>
  <c r="Q49" i="2"/>
  <c r="O49" i="2"/>
  <c r="P49" i="2"/>
  <c r="N49" i="2"/>
  <c r="Q50" i="2"/>
  <c r="O50" i="2"/>
  <c r="P50" i="2"/>
  <c r="N50" i="2"/>
  <c r="Q48" i="2"/>
  <c r="O48" i="2"/>
  <c r="P48" i="2"/>
  <c r="N48" i="2"/>
  <c r="Q65" i="2"/>
  <c r="O65" i="2"/>
  <c r="P65" i="2"/>
  <c r="N65" i="2"/>
  <c r="Q66" i="2"/>
  <c r="O66" i="2"/>
  <c r="P66" i="2"/>
  <c r="N66" i="2"/>
  <c r="Q67" i="2"/>
  <c r="O67" i="2"/>
  <c r="P67" i="2"/>
  <c r="N67" i="2"/>
  <c r="Q33" i="10"/>
  <c r="O33" i="10"/>
  <c r="P33" i="10"/>
  <c r="N33" i="10"/>
  <c r="R31" i="10"/>
  <c r="S31" i="10"/>
  <c r="I31" i="10"/>
  <c r="J31" i="10" s="1"/>
  <c r="S26" i="10"/>
  <c r="I26" i="10"/>
  <c r="J26" i="10" s="1"/>
  <c r="R26" i="10"/>
  <c r="S30" i="10"/>
  <c r="R30" i="10"/>
  <c r="I30" i="10"/>
  <c r="J30" i="10" s="1"/>
  <c r="Q29" i="10"/>
  <c r="O29" i="10"/>
  <c r="P29" i="10"/>
  <c r="N29" i="10"/>
  <c r="S27" i="10"/>
  <c r="R27" i="10"/>
  <c r="I27" i="10"/>
  <c r="J27" i="10" s="1"/>
  <c r="G26" i="2"/>
  <c r="J36" i="2"/>
  <c r="G36" i="2"/>
  <c r="H40" i="2"/>
  <c r="G40" i="2"/>
  <c r="H54" i="2"/>
  <c r="G54" i="2"/>
  <c r="H57" i="2"/>
  <c r="G57" i="2"/>
  <c r="F31" i="3"/>
  <c r="F27" i="3"/>
  <c r="I30" i="13"/>
  <c r="J30" i="13" s="1"/>
  <c r="S30" i="13"/>
  <c r="R27" i="13"/>
  <c r="R31" i="13"/>
  <c r="S31" i="13"/>
  <c r="I26" i="13"/>
  <c r="J26" i="13" s="1"/>
  <c r="R27" i="7"/>
  <c r="I31" i="7"/>
  <c r="J31" i="7" s="1"/>
  <c r="I62" i="7"/>
  <c r="J62" i="7" s="1"/>
  <c r="R69" i="7"/>
  <c r="I69" i="7"/>
  <c r="J69" i="7" s="1"/>
  <c r="G23" i="2"/>
  <c r="G37" i="2"/>
  <c r="H41" i="2"/>
  <c r="G41" i="2"/>
  <c r="H58" i="2"/>
  <c r="G58" i="2"/>
  <c r="H70" i="2"/>
  <c r="I70" i="2" s="1"/>
  <c r="J70" i="2" s="1"/>
  <c r="G70" i="2"/>
  <c r="H61" i="2"/>
  <c r="G61" i="2"/>
  <c r="H62" i="2"/>
  <c r="G62" i="2"/>
  <c r="H13" i="2"/>
  <c r="G13" i="2"/>
  <c r="H17" i="2"/>
  <c r="G17" i="2"/>
  <c r="G24" i="2"/>
  <c r="G25" i="2"/>
  <c r="H35" i="2"/>
  <c r="G35" i="2"/>
  <c r="G38" i="2"/>
  <c r="H39" i="2"/>
  <c r="G39" i="2"/>
  <c r="H42" i="2"/>
  <c r="G42" i="2"/>
  <c r="H52" i="2"/>
  <c r="G52" i="2"/>
  <c r="H53" i="2"/>
  <c r="G53" i="2"/>
  <c r="H55" i="2"/>
  <c r="G55" i="2"/>
  <c r="H59" i="2"/>
  <c r="G59" i="2"/>
  <c r="H56" i="2"/>
  <c r="G56" i="2"/>
  <c r="H60" i="2"/>
  <c r="G60" i="2"/>
  <c r="F34" i="3"/>
  <c r="F30" i="3"/>
  <c r="I27" i="13"/>
  <c r="J27" i="13" s="1"/>
  <c r="R26" i="13"/>
  <c r="I27" i="7"/>
  <c r="J27" i="7" s="1"/>
  <c r="R31" i="7"/>
  <c r="I26" i="7"/>
  <c r="J26" i="7" s="1"/>
  <c r="I61" i="7"/>
  <c r="J61" i="7" s="1"/>
  <c r="I12" i="9"/>
  <c r="J12" i="9" s="1"/>
  <c r="F26" i="9"/>
  <c r="F27" i="9"/>
  <c r="R27" i="9"/>
  <c r="F30" i="9"/>
  <c r="F28" i="9"/>
  <c r="I20" i="9"/>
  <c r="J20" i="9" s="1"/>
  <c r="F24" i="9"/>
  <c r="I11" i="9"/>
  <c r="J11" i="9" s="1"/>
  <c r="I37" i="12"/>
  <c r="J37" i="12" s="1"/>
  <c r="I36" i="12"/>
  <c r="J36" i="12" s="1"/>
  <c r="R33" i="12"/>
  <c r="S31" i="12"/>
  <c r="S26" i="12"/>
  <c r="I35" i="12"/>
  <c r="J35" i="12" s="1"/>
  <c r="I38" i="12"/>
  <c r="J38" i="12" s="1"/>
  <c r="S33" i="12"/>
  <c r="R26" i="12"/>
  <c r="I17" i="12"/>
  <c r="J17" i="12" s="1"/>
  <c r="I50" i="12"/>
  <c r="J50" i="12" s="1"/>
  <c r="I52" i="12"/>
  <c r="J52" i="12" s="1"/>
  <c r="I51" i="12"/>
  <c r="J51" i="12" s="1"/>
  <c r="I25" i="12"/>
  <c r="J25" i="12" s="1"/>
  <c r="I48" i="12"/>
  <c r="J48" i="12" s="1"/>
  <c r="I41" i="12"/>
  <c r="J41" i="12" s="1"/>
  <c r="I13" i="12"/>
  <c r="J13" i="12" s="1"/>
  <c r="I27" i="9"/>
  <c r="J27" i="9" s="1"/>
  <c r="I21" i="9"/>
  <c r="J21" i="9" s="1"/>
  <c r="I44" i="9"/>
  <c r="J44" i="9" s="1"/>
  <c r="I42" i="9"/>
  <c r="J42" i="9" s="1"/>
  <c r="I39" i="5"/>
  <c r="J39" i="5" s="1"/>
  <c r="I51" i="5"/>
  <c r="J51" i="5" s="1"/>
  <c r="I38" i="5"/>
  <c r="J38" i="5" s="1"/>
  <c r="S34" i="5"/>
  <c r="I47" i="5"/>
  <c r="J47" i="5" s="1"/>
  <c r="I30" i="5"/>
  <c r="J30" i="5" s="1"/>
  <c r="I32" i="5"/>
  <c r="J32" i="5" s="1"/>
  <c r="I60" i="5"/>
  <c r="J60" i="5" s="1"/>
  <c r="I50" i="5"/>
  <c r="J50" i="5" s="1"/>
  <c r="I37" i="5"/>
  <c r="J37" i="5" s="1"/>
  <c r="R34" i="5"/>
  <c r="I53" i="5"/>
  <c r="J53" i="5" s="1"/>
  <c r="I49" i="5"/>
  <c r="J49" i="5" s="1"/>
  <c r="I56" i="5"/>
  <c r="J56" i="5" s="1"/>
  <c r="I70" i="4"/>
  <c r="J70" i="4" s="1"/>
  <c r="I56" i="4"/>
  <c r="J56" i="4" s="1"/>
  <c r="I38" i="4"/>
  <c r="J38" i="4" s="1"/>
  <c r="I51" i="4"/>
  <c r="J51" i="4" s="1"/>
  <c r="I62" i="4"/>
  <c r="J62" i="4" s="1"/>
  <c r="I36" i="4"/>
  <c r="J36" i="4" s="1"/>
  <c r="I13" i="4"/>
  <c r="J13" i="4" s="1"/>
  <c r="I13" i="3"/>
  <c r="J13" i="3" s="1"/>
  <c r="I39" i="3"/>
  <c r="J39" i="3" s="1"/>
  <c r="I37" i="3"/>
  <c r="J37" i="3" s="1"/>
  <c r="I36" i="3"/>
  <c r="J36" i="3" s="1"/>
  <c r="I26" i="3"/>
  <c r="J26" i="3" s="1"/>
  <c r="I55" i="3"/>
  <c r="J55" i="3" s="1"/>
  <c r="I47" i="2"/>
  <c r="J47" i="2" s="1"/>
  <c r="I49" i="2"/>
  <c r="J49" i="2" s="1"/>
  <c r="I48" i="2"/>
  <c r="J48" i="2" s="1"/>
  <c r="I66" i="2"/>
  <c r="J66" i="2" s="1"/>
  <c r="I20" i="2"/>
  <c r="J20" i="2" s="1"/>
  <c r="I51" i="2"/>
  <c r="J51" i="2" s="1"/>
  <c r="I68" i="2"/>
  <c r="J68" i="2" s="1"/>
  <c r="I12" i="2"/>
  <c r="J12" i="2" s="1"/>
  <c r="S10" i="2"/>
  <c r="R10" i="2"/>
  <c r="I22" i="2"/>
  <c r="J22" i="2" s="1"/>
  <c r="I50" i="2"/>
  <c r="J50" i="2" s="1"/>
  <c r="I67" i="2"/>
  <c r="J67" i="2" s="1"/>
  <c r="I18" i="2"/>
  <c r="J18" i="2" s="1"/>
  <c r="I21" i="2"/>
  <c r="J21" i="2" s="1"/>
  <c r="I45" i="2"/>
  <c r="J45" i="2" s="1"/>
  <c r="I63" i="2"/>
  <c r="J63" i="2" s="1"/>
  <c r="I44" i="2"/>
  <c r="J44" i="2" s="1"/>
  <c r="I64" i="2"/>
  <c r="J64" i="2" s="1"/>
  <c r="I16" i="2"/>
  <c r="J16" i="2" s="1"/>
  <c r="I14" i="2"/>
  <c r="J14" i="2" s="1"/>
  <c r="I43" i="2"/>
  <c r="J43" i="2" s="1"/>
  <c r="I65" i="2"/>
  <c r="J65" i="2" s="1"/>
  <c r="I24" i="2"/>
  <c r="J24" i="2" s="1"/>
  <c r="I25" i="2"/>
  <c r="J25" i="2" s="1"/>
  <c r="S30" i="2"/>
  <c r="R30" i="2"/>
  <c r="I30" i="2"/>
  <c r="J30" i="2" s="1"/>
  <c r="R33" i="2"/>
  <c r="S33" i="2"/>
  <c r="I33" i="2"/>
  <c r="J33" i="2" s="1"/>
  <c r="I23" i="2"/>
  <c r="J23" i="2" s="1"/>
  <c r="I26" i="2"/>
  <c r="J26" i="2" s="1"/>
  <c r="S29" i="2"/>
  <c r="I29" i="2"/>
  <c r="J29" i="2" s="1"/>
  <c r="R29" i="2"/>
  <c r="R70" i="2"/>
  <c r="R34" i="2"/>
  <c r="S34" i="2"/>
  <c r="I34" i="2"/>
  <c r="J34" i="2" s="1"/>
  <c r="F33" i="13"/>
  <c r="F31" i="13"/>
  <c r="F52" i="13"/>
  <c r="F47" i="13"/>
  <c r="F38" i="13"/>
  <c r="F26" i="13"/>
  <c r="F28" i="13"/>
  <c r="F24" i="13"/>
  <c r="F21" i="13"/>
  <c r="F20" i="13"/>
  <c r="F12" i="13"/>
  <c r="F32" i="13"/>
  <c r="F30" i="13"/>
  <c r="F46" i="13"/>
  <c r="F44" i="13"/>
  <c r="F37" i="13"/>
  <c r="F29" i="13"/>
  <c r="F27" i="13"/>
  <c r="F25" i="13"/>
  <c r="F23" i="13"/>
  <c r="F22" i="13"/>
  <c r="F11" i="13"/>
  <c r="F13" i="13"/>
  <c r="F34" i="7"/>
  <c r="F32" i="7"/>
  <c r="F66" i="7"/>
  <c r="F65" i="7"/>
  <c r="F64" i="7"/>
  <c r="F60" i="7"/>
  <c r="F69" i="7"/>
  <c r="F58" i="7"/>
  <c r="F55" i="7"/>
  <c r="F53" i="7"/>
  <c r="F52" i="7"/>
  <c r="F51" i="7"/>
  <c r="F47" i="7"/>
  <c r="F45" i="7"/>
  <c r="F15" i="7"/>
  <c r="F42" i="7"/>
  <c r="F39" i="7"/>
  <c r="F38" i="7"/>
  <c r="F35" i="7"/>
  <c r="F30" i="7"/>
  <c r="F28" i="7"/>
  <c r="F25" i="7"/>
  <c r="F24" i="7"/>
  <c r="F21" i="7"/>
  <c r="F20" i="7"/>
  <c r="F44" i="7"/>
  <c r="F17" i="7"/>
  <c r="F13" i="7"/>
  <c r="F33" i="7"/>
  <c r="F31" i="7"/>
  <c r="F67" i="7"/>
  <c r="F63" i="7"/>
  <c r="F62" i="7"/>
  <c r="F59" i="7"/>
  <c r="F57" i="7"/>
  <c r="F56" i="7"/>
  <c r="F48" i="7"/>
  <c r="F54" i="7"/>
  <c r="F50" i="7"/>
  <c r="F49" i="7"/>
  <c r="F43" i="7"/>
  <c r="F14" i="7"/>
  <c r="F41" i="7"/>
  <c r="F40" i="7"/>
  <c r="F37" i="7"/>
  <c r="F36" i="7"/>
  <c r="F27" i="7"/>
  <c r="F29" i="7"/>
  <c r="F26" i="7"/>
  <c r="F23" i="7"/>
  <c r="F22" i="7"/>
  <c r="F18" i="7"/>
  <c r="F16" i="7"/>
  <c r="F61" i="7"/>
  <c r="E62" i="2"/>
  <c r="F62" i="2" s="1"/>
  <c r="E13" i="2"/>
  <c r="F13" i="2" s="1"/>
  <c r="E17" i="2"/>
  <c r="F17" i="2" s="1"/>
  <c r="E44" i="2"/>
  <c r="F44" i="2" s="1"/>
  <c r="E20" i="2"/>
  <c r="F20" i="2" s="1"/>
  <c r="E21" i="2"/>
  <c r="F21" i="2" s="1"/>
  <c r="E24" i="2"/>
  <c r="F24" i="2" s="1"/>
  <c r="E25" i="2"/>
  <c r="F25" i="2" s="1"/>
  <c r="E28" i="2"/>
  <c r="E30" i="2"/>
  <c r="E35" i="2"/>
  <c r="F35" i="2" s="1"/>
  <c r="E38" i="2"/>
  <c r="F38" i="2" s="1"/>
  <c r="E39" i="2"/>
  <c r="F39" i="2" s="1"/>
  <c r="E42" i="2"/>
  <c r="F42" i="2" s="1"/>
  <c r="E15" i="2"/>
  <c r="F15" i="2" s="1"/>
  <c r="E45" i="2"/>
  <c r="F45" i="2" s="1"/>
  <c r="E47" i="2"/>
  <c r="F47" i="2" s="1"/>
  <c r="E51" i="2"/>
  <c r="F51" i="2" s="1"/>
  <c r="E52" i="2"/>
  <c r="F52" i="2" s="1"/>
  <c r="E53" i="2"/>
  <c r="F53" i="2" s="1"/>
  <c r="E55" i="2"/>
  <c r="F55" i="2" s="1"/>
  <c r="E59" i="2"/>
  <c r="F59" i="2" s="1"/>
  <c r="E56" i="2"/>
  <c r="F56" i="2" s="1"/>
  <c r="E60" i="2"/>
  <c r="F60" i="2" s="1"/>
  <c r="E63" i="2"/>
  <c r="F63" i="2" s="1"/>
  <c r="E64" i="2"/>
  <c r="F64" i="2" s="1"/>
  <c r="E68" i="2"/>
  <c r="F68" i="2" s="1"/>
  <c r="E31" i="2"/>
  <c r="E33" i="2"/>
  <c r="F33" i="2" s="1"/>
  <c r="E12" i="2"/>
  <c r="F12" i="2" s="1"/>
  <c r="E16" i="2"/>
  <c r="F16" i="2" s="1"/>
  <c r="E18" i="2"/>
  <c r="F18" i="2" s="1"/>
  <c r="E22" i="2"/>
  <c r="F22" i="2" s="1"/>
  <c r="E23" i="2"/>
  <c r="F23" i="2" s="1"/>
  <c r="E26" i="2"/>
  <c r="F26" i="2" s="1"/>
  <c r="E29" i="2"/>
  <c r="F29" i="2" s="1"/>
  <c r="E27" i="2"/>
  <c r="E36" i="2"/>
  <c r="F36" i="2" s="1"/>
  <c r="E37" i="2"/>
  <c r="F37" i="2" s="1"/>
  <c r="E40" i="2"/>
  <c r="F40" i="2" s="1"/>
  <c r="E41" i="2"/>
  <c r="F41" i="2" s="1"/>
  <c r="E14" i="2"/>
  <c r="F14" i="2" s="1"/>
  <c r="E43" i="2"/>
  <c r="F43" i="2" s="1"/>
  <c r="E49" i="2"/>
  <c r="F49" i="2" s="1"/>
  <c r="E50" i="2"/>
  <c r="F50" i="2" s="1"/>
  <c r="E54" i="2"/>
  <c r="F54" i="2" s="1"/>
  <c r="E48" i="2"/>
  <c r="F48" i="2" s="1"/>
  <c r="E57" i="2"/>
  <c r="F57" i="2" s="1"/>
  <c r="E58" i="2"/>
  <c r="F58" i="2" s="1"/>
  <c r="E70" i="2"/>
  <c r="F70" i="2" s="1"/>
  <c r="E61" i="2"/>
  <c r="F61" i="2" s="1"/>
  <c r="E65" i="2"/>
  <c r="F65" i="2" s="1"/>
  <c r="E66" i="2"/>
  <c r="F66" i="2" s="1"/>
  <c r="E67" i="2"/>
  <c r="F67" i="2" s="1"/>
  <c r="E32" i="2"/>
  <c r="E34" i="2"/>
  <c r="D34" i="1"/>
  <c r="G34" i="1" s="1"/>
  <c r="D33" i="1"/>
  <c r="D32" i="1"/>
  <c r="D31" i="1"/>
  <c r="D66" i="1"/>
  <c r="D67" i="1"/>
  <c r="D65" i="1"/>
  <c r="D63" i="1"/>
  <c r="G63" i="1" s="1"/>
  <c r="D64" i="1"/>
  <c r="G64" i="1" s="1"/>
  <c r="D62" i="1"/>
  <c r="G62" i="1" s="1"/>
  <c r="D60" i="1"/>
  <c r="D59" i="1"/>
  <c r="D69" i="1"/>
  <c r="D57" i="1"/>
  <c r="D58" i="1"/>
  <c r="D56" i="1"/>
  <c r="D55" i="1"/>
  <c r="D48" i="1"/>
  <c r="D53" i="1"/>
  <c r="D54" i="1"/>
  <c r="D52" i="1"/>
  <c r="D50" i="1"/>
  <c r="D51" i="1"/>
  <c r="D49" i="1"/>
  <c r="D47" i="1"/>
  <c r="D43" i="1"/>
  <c r="D45" i="1"/>
  <c r="D41" i="1"/>
  <c r="D42" i="1"/>
  <c r="D40" i="1"/>
  <c r="D39" i="1"/>
  <c r="D37" i="1"/>
  <c r="D38" i="1"/>
  <c r="D36" i="1"/>
  <c r="D35" i="1"/>
  <c r="D27" i="1"/>
  <c r="D30" i="1"/>
  <c r="G30" i="1" s="1"/>
  <c r="D29" i="1"/>
  <c r="D28" i="1"/>
  <c r="D25" i="1"/>
  <c r="G25" i="1" s="1"/>
  <c r="D26" i="1"/>
  <c r="G26" i="1" s="1"/>
  <c r="D24" i="1"/>
  <c r="G24" i="1" s="1"/>
  <c r="D23" i="1"/>
  <c r="G23" i="1" s="1"/>
  <c r="D21" i="1"/>
  <c r="G21" i="1" s="1"/>
  <c r="D22" i="1"/>
  <c r="D20" i="1"/>
  <c r="G20" i="1" s="1"/>
  <c r="D18" i="1"/>
  <c r="G18" i="1" s="1"/>
  <c r="D44" i="1"/>
  <c r="D16" i="1"/>
  <c r="D17" i="1"/>
  <c r="D13" i="1"/>
  <c r="D12" i="1"/>
  <c r="G12" i="1" s="1"/>
  <c r="R30" i="12" l="1"/>
  <c r="I30" i="12"/>
  <c r="J30" i="12" s="1"/>
  <c r="S30" i="12"/>
  <c r="P29" i="12"/>
  <c r="N29" i="12"/>
  <c r="Q29" i="12"/>
  <c r="O29" i="12"/>
  <c r="P33" i="12"/>
  <c r="N33" i="12"/>
  <c r="Q33" i="12"/>
  <c r="O33" i="12"/>
  <c r="N26" i="9"/>
  <c r="O26" i="9"/>
  <c r="N30" i="9"/>
  <c r="O30" i="9"/>
  <c r="Q30" i="5"/>
  <c r="O30" i="5"/>
  <c r="P30" i="5"/>
  <c r="N30" i="5"/>
  <c r="Q34" i="5"/>
  <c r="O34" i="5"/>
  <c r="P34" i="5"/>
  <c r="N34" i="5"/>
  <c r="S27" i="5"/>
  <c r="R27" i="5"/>
  <c r="I31" i="5"/>
  <c r="J31" i="5" s="1"/>
  <c r="S31" i="5"/>
  <c r="R31" i="5"/>
  <c r="R27" i="4"/>
  <c r="S27" i="4"/>
  <c r="R32" i="4"/>
  <c r="I32" i="4"/>
  <c r="J32" i="4" s="1"/>
  <c r="P30" i="4"/>
  <c r="N30" i="4"/>
  <c r="Q30" i="4"/>
  <c r="O30" i="4"/>
  <c r="S31" i="4"/>
  <c r="I31" i="4"/>
  <c r="J31" i="4" s="1"/>
  <c r="R31" i="4"/>
  <c r="P34" i="4"/>
  <c r="N34" i="4"/>
  <c r="Q34" i="4"/>
  <c r="O34" i="4"/>
  <c r="I28" i="4"/>
  <c r="J28" i="4" s="1"/>
  <c r="S28" i="4"/>
  <c r="Q30" i="3"/>
  <c r="O30" i="3"/>
  <c r="P30" i="3"/>
  <c r="N30" i="3"/>
  <c r="Q34" i="3"/>
  <c r="O34" i="3"/>
  <c r="P34" i="3"/>
  <c r="N34" i="3"/>
  <c r="S60" i="2"/>
  <c r="R60" i="2"/>
  <c r="S56" i="2"/>
  <c r="R56" i="2"/>
  <c r="S59" i="2"/>
  <c r="R59" i="2"/>
  <c r="S55" i="2"/>
  <c r="R55" i="2"/>
  <c r="S53" i="2"/>
  <c r="R53" i="2"/>
  <c r="S52" i="2"/>
  <c r="R52" i="2"/>
  <c r="S42" i="2"/>
  <c r="R42" i="2"/>
  <c r="S39" i="2"/>
  <c r="R39" i="2"/>
  <c r="S38" i="2"/>
  <c r="R38" i="2"/>
  <c r="S35" i="2"/>
  <c r="R35" i="2"/>
  <c r="Q24" i="2"/>
  <c r="O24" i="2"/>
  <c r="P24" i="2"/>
  <c r="N24" i="2"/>
  <c r="S17" i="2"/>
  <c r="R17" i="2"/>
  <c r="S13" i="2"/>
  <c r="R13" i="2"/>
  <c r="S62" i="2"/>
  <c r="R62" i="2"/>
  <c r="S61" i="2"/>
  <c r="R61" i="2"/>
  <c r="S58" i="2"/>
  <c r="R58" i="2"/>
  <c r="S41" i="2"/>
  <c r="R41" i="2"/>
  <c r="S37" i="2"/>
  <c r="R37" i="2"/>
  <c r="S57" i="2"/>
  <c r="R57" i="2"/>
  <c r="S54" i="2"/>
  <c r="R54" i="2"/>
  <c r="S40" i="2"/>
  <c r="R40" i="2"/>
  <c r="S36" i="2"/>
  <c r="R36" i="2"/>
  <c r="Q60" i="2"/>
  <c r="O60" i="2"/>
  <c r="P60" i="2"/>
  <c r="N60" i="2"/>
  <c r="Q56" i="2"/>
  <c r="O56" i="2"/>
  <c r="P56" i="2"/>
  <c r="N56" i="2"/>
  <c r="Q59" i="2"/>
  <c r="O59" i="2"/>
  <c r="P59" i="2"/>
  <c r="N59" i="2"/>
  <c r="Q55" i="2"/>
  <c r="O55" i="2"/>
  <c r="P55" i="2"/>
  <c r="N55" i="2"/>
  <c r="Q53" i="2"/>
  <c r="O53" i="2"/>
  <c r="P53" i="2"/>
  <c r="N53" i="2"/>
  <c r="Q52" i="2"/>
  <c r="O52" i="2"/>
  <c r="P52" i="2"/>
  <c r="N52" i="2"/>
  <c r="Q42" i="2"/>
  <c r="O42" i="2"/>
  <c r="P42" i="2"/>
  <c r="N42" i="2"/>
  <c r="Q39" i="2"/>
  <c r="O39" i="2"/>
  <c r="P39" i="2"/>
  <c r="N39" i="2"/>
  <c r="Q38" i="2"/>
  <c r="O38" i="2"/>
  <c r="P38" i="2"/>
  <c r="N38" i="2"/>
  <c r="Q35" i="2"/>
  <c r="O35" i="2"/>
  <c r="P35" i="2"/>
  <c r="N35" i="2"/>
  <c r="Q25" i="2"/>
  <c r="O25" i="2"/>
  <c r="P25" i="2"/>
  <c r="N25" i="2"/>
  <c r="Q17" i="2"/>
  <c r="O17" i="2"/>
  <c r="P17" i="2"/>
  <c r="N17" i="2"/>
  <c r="Q13" i="2"/>
  <c r="O13" i="2"/>
  <c r="P13" i="2"/>
  <c r="N13" i="2"/>
  <c r="Q62" i="2"/>
  <c r="O62" i="2"/>
  <c r="P62" i="2"/>
  <c r="N62" i="2"/>
  <c r="Q61" i="2"/>
  <c r="O61" i="2"/>
  <c r="P61" i="2"/>
  <c r="N61" i="2"/>
  <c r="Q58" i="2"/>
  <c r="O58" i="2"/>
  <c r="P58" i="2"/>
  <c r="N58" i="2"/>
  <c r="Q41" i="2"/>
  <c r="O41" i="2"/>
  <c r="P41" i="2"/>
  <c r="N41" i="2"/>
  <c r="Q37" i="2"/>
  <c r="O37" i="2"/>
  <c r="P37" i="2"/>
  <c r="N37" i="2"/>
  <c r="Q23" i="2"/>
  <c r="O23" i="2"/>
  <c r="P23" i="2"/>
  <c r="N23" i="2"/>
  <c r="Q57" i="2"/>
  <c r="O57" i="2"/>
  <c r="P57" i="2"/>
  <c r="N57" i="2"/>
  <c r="Q54" i="2"/>
  <c r="O54" i="2"/>
  <c r="P54" i="2"/>
  <c r="N54" i="2"/>
  <c r="Q40" i="2"/>
  <c r="O40" i="2"/>
  <c r="P40" i="2"/>
  <c r="N40" i="2"/>
  <c r="Q36" i="2"/>
  <c r="O36" i="2"/>
  <c r="P36" i="2"/>
  <c r="N36" i="2"/>
  <c r="Q26" i="2"/>
  <c r="O26" i="2"/>
  <c r="P26" i="2"/>
  <c r="N26" i="2"/>
  <c r="I41" i="2"/>
  <c r="J41" i="2" s="1"/>
  <c r="I53" i="2"/>
  <c r="J53" i="2" s="1"/>
  <c r="I60" i="2"/>
  <c r="J60" i="2" s="1"/>
  <c r="I55" i="2"/>
  <c r="J55" i="2" s="1"/>
  <c r="I42" i="2"/>
  <c r="J42" i="2" s="1"/>
  <c r="I39" i="2"/>
  <c r="J39" i="2" s="1"/>
  <c r="J38" i="2"/>
  <c r="I35" i="2"/>
  <c r="J35" i="2" s="1"/>
  <c r="I17" i="2"/>
  <c r="J17" i="2" s="1"/>
  <c r="I13" i="2"/>
  <c r="J13" i="2" s="1"/>
  <c r="J37" i="2"/>
  <c r="I61" i="2"/>
  <c r="J61" i="2" s="1"/>
  <c r="I58" i="2"/>
  <c r="J58" i="2" s="1"/>
  <c r="I57" i="2"/>
  <c r="J57" i="2" s="1"/>
  <c r="I54" i="2"/>
  <c r="J54" i="2" s="1"/>
  <c r="I40" i="2"/>
  <c r="J40" i="2" s="1"/>
  <c r="I56" i="2"/>
  <c r="J56" i="2" s="1"/>
  <c r="I59" i="2"/>
  <c r="J59" i="2" s="1"/>
  <c r="I62" i="2"/>
  <c r="J62" i="2" s="1"/>
  <c r="I52" i="2"/>
  <c r="J52" i="2" s="1"/>
  <c r="F34" i="2"/>
  <c r="F28" i="2"/>
  <c r="F32" i="2"/>
  <c r="F27" i="2"/>
  <c r="F31" i="2"/>
  <c r="F30" i="2"/>
  <c r="R27" i="3"/>
  <c r="S27" i="3"/>
  <c r="I27" i="3"/>
  <c r="J27" i="3" s="1"/>
  <c r="R31" i="3"/>
  <c r="S31" i="3"/>
  <c r="I31" i="3"/>
  <c r="J31" i="3" s="1"/>
  <c r="S27" i="9"/>
  <c r="S24" i="9"/>
  <c r="R24" i="9"/>
  <c r="I24" i="9"/>
  <c r="J24" i="9" s="1"/>
  <c r="S28" i="9"/>
  <c r="I28" i="9"/>
  <c r="J28" i="9" s="1"/>
  <c r="R28" i="9"/>
  <c r="H13" i="1"/>
  <c r="G13" i="1"/>
  <c r="O21" i="1"/>
  <c r="N21" i="1"/>
  <c r="Q21" i="1"/>
  <c r="P21" i="1"/>
  <c r="H35" i="1"/>
  <c r="G35" i="1"/>
  <c r="E45" i="1"/>
  <c r="F45" i="1" s="1"/>
  <c r="G45" i="1"/>
  <c r="H53" i="1"/>
  <c r="G53" i="1"/>
  <c r="H60" i="1"/>
  <c r="G60" i="1"/>
  <c r="N10" i="1"/>
  <c r="Q10" i="1"/>
  <c r="P10" i="1"/>
  <c r="O10" i="1"/>
  <c r="Q62" i="1"/>
  <c r="P62" i="1"/>
  <c r="O62" i="1"/>
  <c r="N62" i="1"/>
  <c r="H17" i="1"/>
  <c r="G17" i="1"/>
  <c r="Q24" i="1"/>
  <c r="N24" i="1"/>
  <c r="P24" i="1"/>
  <c r="O24" i="1"/>
  <c r="G38" i="1"/>
  <c r="H55" i="1"/>
  <c r="G55" i="1"/>
  <c r="N64" i="1"/>
  <c r="Q64" i="1"/>
  <c r="P64" i="1"/>
  <c r="O64" i="1"/>
  <c r="G37" i="1"/>
  <c r="H49" i="1"/>
  <c r="G49" i="1"/>
  <c r="H56" i="1"/>
  <c r="G56" i="1"/>
  <c r="Q63" i="1"/>
  <c r="O63" i="1"/>
  <c r="P63" i="1"/>
  <c r="N63" i="1"/>
  <c r="O23" i="1"/>
  <c r="Q23" i="1"/>
  <c r="P23" i="1"/>
  <c r="N23" i="1"/>
  <c r="E44" i="1"/>
  <c r="F44" i="1" s="1"/>
  <c r="G44" i="1"/>
  <c r="N25" i="1"/>
  <c r="Q25" i="1"/>
  <c r="P25" i="1"/>
  <c r="O25" i="1"/>
  <c r="H39" i="1"/>
  <c r="G39" i="1"/>
  <c r="H51" i="1"/>
  <c r="G51" i="1"/>
  <c r="H58" i="1"/>
  <c r="G58" i="1"/>
  <c r="E65" i="1"/>
  <c r="F65" i="1" s="1"/>
  <c r="G65" i="1"/>
  <c r="E43" i="1"/>
  <c r="F43" i="1" s="1"/>
  <c r="G43" i="1"/>
  <c r="H16" i="1"/>
  <c r="G16" i="1"/>
  <c r="Q18" i="1"/>
  <c r="P18" i="1"/>
  <c r="N18" i="1"/>
  <c r="O18" i="1"/>
  <c r="H40" i="1"/>
  <c r="G40" i="1"/>
  <c r="H50" i="1"/>
  <c r="G50" i="1"/>
  <c r="H57" i="1"/>
  <c r="G57" i="1"/>
  <c r="E67" i="1"/>
  <c r="F67" i="1" s="1"/>
  <c r="G67" i="1"/>
  <c r="G36" i="1"/>
  <c r="Q26" i="1"/>
  <c r="P26" i="1"/>
  <c r="O26" i="1"/>
  <c r="N26" i="1"/>
  <c r="Q20" i="1"/>
  <c r="O20" i="1"/>
  <c r="P20" i="1"/>
  <c r="N20" i="1"/>
  <c r="H42" i="1"/>
  <c r="G42" i="1"/>
  <c r="H52" i="1"/>
  <c r="G52" i="1"/>
  <c r="H69" i="1"/>
  <c r="R69" i="1" s="1"/>
  <c r="G69" i="1"/>
  <c r="E66" i="1"/>
  <c r="F66" i="1" s="1"/>
  <c r="G66" i="1"/>
  <c r="E48" i="1"/>
  <c r="F48" i="1" s="1"/>
  <c r="G48" i="1"/>
  <c r="Q12" i="1"/>
  <c r="P12" i="1"/>
  <c r="N12" i="1"/>
  <c r="O12" i="1"/>
  <c r="H22" i="1"/>
  <c r="G22" i="1"/>
  <c r="H41" i="1"/>
  <c r="G41" i="1"/>
  <c r="H54" i="1"/>
  <c r="G54" i="1"/>
  <c r="H59" i="1"/>
  <c r="G59" i="1"/>
  <c r="E62" i="1"/>
  <c r="F62" i="1" s="1"/>
  <c r="E63" i="1"/>
  <c r="F63" i="1" s="1"/>
  <c r="E64" i="1"/>
  <c r="F64" i="1" s="1"/>
  <c r="H64" i="1"/>
  <c r="E22" i="1"/>
  <c r="F22" i="1" s="1"/>
  <c r="E21" i="1"/>
  <c r="F21" i="1" s="1"/>
  <c r="E12" i="1"/>
  <c r="F12" i="1" s="1"/>
  <c r="E18" i="1"/>
  <c r="F18" i="1" s="1"/>
  <c r="E20" i="1"/>
  <c r="F20" i="1" s="1"/>
  <c r="E16" i="1"/>
  <c r="F16" i="1" s="1"/>
  <c r="E23" i="1"/>
  <c r="F23" i="1" s="1"/>
  <c r="E26" i="1"/>
  <c r="F26" i="1" s="1"/>
  <c r="E29" i="1"/>
  <c r="F29" i="1" s="1"/>
  <c r="E27" i="1"/>
  <c r="E36" i="1"/>
  <c r="F36" i="1" s="1"/>
  <c r="E37" i="1"/>
  <c r="F37" i="1" s="1"/>
  <c r="E40" i="1"/>
  <c r="F40" i="1" s="1"/>
  <c r="E41" i="1"/>
  <c r="F41" i="1" s="1"/>
  <c r="E49" i="1"/>
  <c r="F49" i="1" s="1"/>
  <c r="E50" i="1"/>
  <c r="F50" i="1" s="1"/>
  <c r="E54" i="1"/>
  <c r="F54" i="1" s="1"/>
  <c r="E56" i="1"/>
  <c r="F56" i="1" s="1"/>
  <c r="E57" i="1"/>
  <c r="F57" i="1" s="1"/>
  <c r="E59" i="1"/>
  <c r="F59" i="1" s="1"/>
  <c r="E31" i="1"/>
  <c r="E33" i="1"/>
  <c r="F33" i="1" s="1"/>
  <c r="E13" i="1"/>
  <c r="F13" i="1" s="1"/>
  <c r="E17" i="1"/>
  <c r="F17" i="1" s="1"/>
  <c r="E24" i="1"/>
  <c r="F24" i="1" s="1"/>
  <c r="E25" i="1"/>
  <c r="F25" i="1" s="1"/>
  <c r="E28" i="1"/>
  <c r="E30" i="1"/>
  <c r="E35" i="1"/>
  <c r="F35" i="1" s="1"/>
  <c r="E38" i="1"/>
  <c r="F38" i="1" s="1"/>
  <c r="E39" i="1"/>
  <c r="F39" i="1" s="1"/>
  <c r="E42" i="1"/>
  <c r="F42" i="1" s="1"/>
  <c r="E47" i="1"/>
  <c r="F47" i="1" s="1"/>
  <c r="E51" i="1"/>
  <c r="F51" i="1" s="1"/>
  <c r="E52" i="1"/>
  <c r="F52" i="1" s="1"/>
  <c r="E53" i="1"/>
  <c r="F53" i="1" s="1"/>
  <c r="E55" i="1"/>
  <c r="F55" i="1" s="1"/>
  <c r="E58" i="1"/>
  <c r="F58" i="1" s="1"/>
  <c r="E60" i="1"/>
  <c r="F60" i="1" s="1"/>
  <c r="E32" i="1"/>
  <c r="E34" i="1"/>
  <c r="E69" i="1"/>
  <c r="F69" i="1" s="1"/>
  <c r="S17" i="1" l="1"/>
  <c r="R17" i="1"/>
  <c r="R22" i="1"/>
  <c r="S22" i="1"/>
  <c r="R16" i="1"/>
  <c r="S16" i="1"/>
  <c r="S13" i="1"/>
  <c r="R13" i="1"/>
  <c r="I69" i="1"/>
  <c r="J69" i="1" s="1"/>
  <c r="Q30" i="2"/>
  <c r="O30" i="2"/>
  <c r="P30" i="2"/>
  <c r="N30" i="2"/>
  <c r="Q34" i="2"/>
  <c r="O34" i="2"/>
  <c r="P34" i="2"/>
  <c r="N34" i="2"/>
  <c r="F31" i="1"/>
  <c r="I31" i="1"/>
  <c r="J31" i="1" s="1"/>
  <c r="S31" i="2"/>
  <c r="I31" i="2"/>
  <c r="J31" i="2" s="1"/>
  <c r="R31" i="2"/>
  <c r="I27" i="2"/>
  <c r="J27" i="2" s="1"/>
  <c r="S27" i="2"/>
  <c r="R27" i="2"/>
  <c r="R32" i="2"/>
  <c r="S32" i="2"/>
  <c r="I32" i="2"/>
  <c r="J32" i="2" s="1"/>
  <c r="R28" i="2"/>
  <c r="S28" i="2"/>
  <c r="I28" i="2"/>
  <c r="J28" i="2" s="1"/>
  <c r="F32" i="1"/>
  <c r="I32" i="1"/>
  <c r="J32" i="1" s="1"/>
  <c r="N48" i="1"/>
  <c r="Q48" i="1"/>
  <c r="P48" i="1"/>
  <c r="O48" i="1"/>
  <c r="Q67" i="1"/>
  <c r="O67" i="1"/>
  <c r="P67" i="1"/>
  <c r="N67" i="1"/>
  <c r="Q16" i="1"/>
  <c r="O16" i="1"/>
  <c r="P16" i="1"/>
  <c r="N16" i="1"/>
  <c r="Q49" i="1"/>
  <c r="P49" i="1"/>
  <c r="O49" i="1"/>
  <c r="N49" i="1"/>
  <c r="Q38" i="1"/>
  <c r="O38" i="1"/>
  <c r="P38" i="1"/>
  <c r="N38" i="1"/>
  <c r="F30" i="1"/>
  <c r="F34" i="1"/>
  <c r="N54" i="1"/>
  <c r="Q54" i="1"/>
  <c r="P54" i="1"/>
  <c r="O54" i="1"/>
  <c r="Q40" i="1"/>
  <c r="N40" i="1"/>
  <c r="P40" i="1"/>
  <c r="O40" i="1"/>
  <c r="O17" i="1"/>
  <c r="Q17" i="1"/>
  <c r="P17" i="1"/>
  <c r="N17" i="1"/>
  <c r="F28" i="1"/>
  <c r="I28" i="1"/>
  <c r="J28" i="1" s="1"/>
  <c r="N66" i="1"/>
  <c r="Q66" i="1"/>
  <c r="P66" i="1"/>
  <c r="O66" i="1"/>
  <c r="Q42" i="1"/>
  <c r="O42" i="1"/>
  <c r="P42" i="1"/>
  <c r="N42" i="1"/>
  <c r="Q57" i="1"/>
  <c r="O57" i="1"/>
  <c r="P57" i="1"/>
  <c r="N57" i="1"/>
  <c r="O43" i="1"/>
  <c r="N43" i="1"/>
  <c r="Q43" i="1"/>
  <c r="P43" i="1"/>
  <c r="Q44" i="1"/>
  <c r="N44" i="1"/>
  <c r="P44" i="1"/>
  <c r="O44" i="1"/>
  <c r="O37" i="1"/>
  <c r="Q37" i="1"/>
  <c r="P37" i="1"/>
  <c r="N37" i="1"/>
  <c r="Q55" i="1"/>
  <c r="O55" i="1"/>
  <c r="N55" i="1"/>
  <c r="P55" i="1"/>
  <c r="N60" i="1"/>
  <c r="Q60" i="1"/>
  <c r="P60" i="1"/>
  <c r="O60" i="1"/>
  <c r="O35" i="1"/>
  <c r="N35" i="1"/>
  <c r="Q35" i="1"/>
  <c r="P35" i="1"/>
  <c r="O13" i="1"/>
  <c r="N13" i="1"/>
  <c r="Q13" i="1"/>
  <c r="P13" i="1"/>
  <c r="Q22" i="1"/>
  <c r="P22" i="1"/>
  <c r="O22" i="1"/>
  <c r="N22" i="1"/>
  <c r="Q51" i="1"/>
  <c r="O51" i="1"/>
  <c r="N51" i="1"/>
  <c r="P51" i="1"/>
  <c r="O41" i="1"/>
  <c r="N41" i="1"/>
  <c r="Q41" i="1"/>
  <c r="P41" i="1"/>
  <c r="O50" i="1"/>
  <c r="N50" i="1"/>
  <c r="Q50" i="1"/>
  <c r="P50" i="1"/>
  <c r="Q65" i="1"/>
  <c r="O65" i="1"/>
  <c r="N65" i="1"/>
  <c r="P65" i="1"/>
  <c r="N39" i="1"/>
  <c r="Q39" i="1"/>
  <c r="P39" i="1"/>
  <c r="O39" i="1"/>
  <c r="Q47" i="1"/>
  <c r="O47" i="1"/>
  <c r="P47" i="1"/>
  <c r="N47" i="1"/>
  <c r="Q53" i="1"/>
  <c r="P53" i="1"/>
  <c r="O53" i="1"/>
  <c r="N53" i="1"/>
  <c r="F27" i="1"/>
  <c r="R27" i="1"/>
  <c r="Q59" i="1"/>
  <c r="N59" i="1"/>
  <c r="P59" i="1"/>
  <c r="O59" i="1"/>
  <c r="Q52" i="1"/>
  <c r="P52" i="1"/>
  <c r="O52" i="1"/>
  <c r="N52" i="1"/>
  <c r="Q36" i="1"/>
  <c r="N36" i="1"/>
  <c r="P36" i="1"/>
  <c r="O36" i="1"/>
  <c r="Q58" i="1"/>
  <c r="P58" i="1"/>
  <c r="O58" i="1"/>
  <c r="N58" i="1"/>
  <c r="N56" i="1"/>
  <c r="Q56" i="1"/>
  <c r="P56" i="1"/>
  <c r="O56" i="1"/>
  <c r="O45" i="1"/>
  <c r="Q45" i="1"/>
  <c r="P45" i="1"/>
  <c r="N45" i="1"/>
  <c r="S64" i="1"/>
  <c r="R64" i="1"/>
  <c r="I64" i="1"/>
  <c r="J64" i="1" s="1"/>
  <c r="I62" i="1"/>
  <c r="J62" i="1" s="1"/>
  <c r="S62" i="1"/>
  <c r="R62" i="1"/>
  <c r="R63" i="1"/>
  <c r="S63" i="1"/>
  <c r="I63" i="1"/>
  <c r="J63" i="1" s="1"/>
  <c r="I18" i="1"/>
  <c r="J18" i="1" s="1"/>
  <c r="I22" i="1"/>
  <c r="J22" i="1" s="1"/>
  <c r="R10" i="1"/>
  <c r="I10" i="1"/>
  <c r="J10" i="1" s="1"/>
  <c r="S10" i="1"/>
  <c r="I20" i="1"/>
  <c r="J20" i="1" s="1"/>
  <c r="I21" i="1"/>
  <c r="J21" i="1" s="1"/>
  <c r="I12" i="1"/>
  <c r="J12" i="1" s="1"/>
  <c r="I60" i="1"/>
  <c r="J60" i="1" s="1"/>
  <c r="I58" i="1"/>
  <c r="J58" i="1" s="1"/>
  <c r="I55" i="1"/>
  <c r="J55" i="1" s="1"/>
  <c r="I53" i="1"/>
  <c r="J53" i="1" s="1"/>
  <c r="I52" i="1"/>
  <c r="J52" i="1" s="1"/>
  <c r="I51" i="1"/>
  <c r="J51" i="1" s="1"/>
  <c r="I47" i="1"/>
  <c r="J47" i="1" s="1"/>
  <c r="I42" i="1"/>
  <c r="J42" i="1" s="1"/>
  <c r="I39" i="1"/>
  <c r="J39" i="1" s="1"/>
  <c r="I38" i="1"/>
  <c r="J38" i="1" s="1"/>
  <c r="I35" i="1"/>
  <c r="J35" i="1" s="1"/>
  <c r="I30" i="1"/>
  <c r="J30" i="1" s="1"/>
  <c r="I25" i="1"/>
  <c r="J25" i="1" s="1"/>
  <c r="I24" i="1"/>
  <c r="J24" i="1" s="1"/>
  <c r="I17" i="1"/>
  <c r="J17" i="1" s="1"/>
  <c r="I13" i="1"/>
  <c r="J13" i="1" s="1"/>
  <c r="I59" i="1"/>
  <c r="J59" i="1" s="1"/>
  <c r="I57" i="1"/>
  <c r="J57" i="1" s="1"/>
  <c r="I56" i="1"/>
  <c r="J56" i="1" s="1"/>
  <c r="I54" i="1"/>
  <c r="J54" i="1" s="1"/>
  <c r="I50" i="1"/>
  <c r="J50" i="1" s="1"/>
  <c r="I49" i="1"/>
  <c r="J49" i="1" s="1"/>
  <c r="I41" i="1"/>
  <c r="J41" i="1" s="1"/>
  <c r="I40" i="1"/>
  <c r="J40" i="1" s="1"/>
  <c r="I37" i="1"/>
  <c r="J37" i="1" s="1"/>
  <c r="I36" i="1"/>
  <c r="J36" i="1" s="1"/>
  <c r="I29" i="1"/>
  <c r="J29" i="1" s="1"/>
  <c r="I26" i="1"/>
  <c r="J26" i="1" s="1"/>
  <c r="I23" i="1"/>
  <c r="J23" i="1" s="1"/>
  <c r="I16" i="1"/>
  <c r="J16" i="1" s="1"/>
  <c r="S34" i="1"/>
  <c r="R34" i="1"/>
  <c r="R32" i="1"/>
  <c r="S60" i="1"/>
  <c r="R60" i="1"/>
  <c r="S58" i="1"/>
  <c r="R58" i="1"/>
  <c r="S55" i="1"/>
  <c r="R55" i="1"/>
  <c r="S53" i="1"/>
  <c r="R53" i="1"/>
  <c r="S52" i="1"/>
  <c r="R52" i="1"/>
  <c r="S51" i="1"/>
  <c r="R51" i="1"/>
  <c r="S47" i="1"/>
  <c r="R47" i="1"/>
  <c r="S42" i="1"/>
  <c r="R42" i="1"/>
  <c r="S39" i="1"/>
  <c r="R39" i="1"/>
  <c r="S38" i="1"/>
  <c r="R38" i="1"/>
  <c r="S35" i="1"/>
  <c r="R35" i="1"/>
  <c r="R30" i="1"/>
  <c r="R28" i="1"/>
  <c r="S33" i="1"/>
  <c r="R33" i="1"/>
  <c r="S59" i="1"/>
  <c r="R59" i="1"/>
  <c r="S57" i="1"/>
  <c r="R57" i="1"/>
  <c r="S56" i="1"/>
  <c r="R56" i="1"/>
  <c r="S54" i="1"/>
  <c r="R54" i="1"/>
  <c r="S50" i="1"/>
  <c r="R50" i="1"/>
  <c r="S49" i="1"/>
  <c r="R49" i="1"/>
  <c r="S41" i="1"/>
  <c r="R41" i="1"/>
  <c r="S40" i="1"/>
  <c r="R40" i="1"/>
  <c r="S37" i="1"/>
  <c r="R37" i="1"/>
  <c r="S36" i="1"/>
  <c r="R36" i="1"/>
  <c r="S29" i="1"/>
  <c r="R29" i="1"/>
  <c r="S31" i="1" l="1"/>
  <c r="S27" i="1"/>
  <c r="R31" i="1"/>
  <c r="S28" i="1"/>
  <c r="S32" i="1"/>
  <c r="Q34" i="1"/>
  <c r="O34" i="1"/>
  <c r="P34" i="1"/>
  <c r="N34" i="1"/>
  <c r="I27" i="1"/>
  <c r="J27" i="1" s="1"/>
  <c r="O30" i="1"/>
  <c r="N30" i="1"/>
  <c r="Q30" i="1"/>
  <c r="P30" i="1"/>
</calcChain>
</file>

<file path=xl/sharedStrings.xml><?xml version="1.0" encoding="utf-8"?>
<sst xmlns="http://schemas.openxmlformats.org/spreadsheetml/2006/main" count="1720" uniqueCount="222">
  <si>
    <t>Work Code</t>
  </si>
  <si>
    <t>Barber - Junior</t>
  </si>
  <si>
    <t>Barber - Senior</t>
  </si>
  <si>
    <t>Barber - Trainee</t>
  </si>
  <si>
    <t>Cleaner - Beauty</t>
  </si>
  <si>
    <t>General Assistant</t>
  </si>
  <si>
    <t>General Assistant - Part Time</t>
  </si>
  <si>
    <t>General Assistant after 10 years</t>
  </si>
  <si>
    <t>General Assistant after 5 years</t>
  </si>
  <si>
    <t>Hairdresser - Qualified</t>
  </si>
  <si>
    <t>Hairdresser - Qualified - after 10 years</t>
  </si>
  <si>
    <t>Hairdresser - Qualified - after 5 years</t>
  </si>
  <si>
    <t>Hairdresser - Qualified - Part Time</t>
  </si>
  <si>
    <t>Manager - Hairdresser</t>
  </si>
  <si>
    <t>Manager - Hairdresser after 10 years</t>
  </si>
  <si>
    <t>Manager - Hairdresser after 5 years</t>
  </si>
  <si>
    <t>Manager - only (Hairdressing)</t>
  </si>
  <si>
    <t>Manager - only (Hairdressing) after 10 years</t>
  </si>
  <si>
    <t>Manager - only (Hairdressing) after 5 years</t>
  </si>
  <si>
    <t>Nail technician - Unqualified</t>
  </si>
  <si>
    <t>Operator</t>
  </si>
  <si>
    <t>Operator - after 10 years</t>
  </si>
  <si>
    <t>Operator - after 5 years</t>
  </si>
  <si>
    <t>Operator - Multi skilled</t>
  </si>
  <si>
    <t>Operator - Multi skilled - after 10 years</t>
  </si>
  <si>
    <t>Operator - Multi skilled - after 5 years</t>
  </si>
  <si>
    <t>Operator - Part Time</t>
  </si>
  <si>
    <t>Operator - Trainee</t>
  </si>
  <si>
    <t>Receptionist - Hairdressing salon</t>
  </si>
  <si>
    <t>Receptionist - Hairdressing salon - after 10 years</t>
  </si>
  <si>
    <t>Receptionist - Hairdressing salon - after 5 years</t>
  </si>
  <si>
    <t>Receptionist - Hairdressing salon - Part Time</t>
  </si>
  <si>
    <t>Specific Skilled Stylist</t>
  </si>
  <si>
    <t>Specific Skilled Stylist - after 10 years</t>
  </si>
  <si>
    <t>Specific Skilled Stylist - after 5 years</t>
  </si>
  <si>
    <t>Specific Skilled Stylist - doing only one of the following: Braiding, Platting, Cutting</t>
  </si>
  <si>
    <t>Specific Skilled Stylist - doing only one of the following: Braiding, Platting, Cutting - Part Time</t>
  </si>
  <si>
    <t>Specific Skilled Stylist - doing only one of the following: Braiding, Platting, Cutting after 10 years</t>
  </si>
  <si>
    <t>Specific Skilled Stylist - doing only one of the following: Braiding, Platting, Cutting after 5 years</t>
  </si>
  <si>
    <t>Receptionist- First year of experience</t>
  </si>
  <si>
    <t>Barber - starting 1 month</t>
  </si>
  <si>
    <t>Hairdresser - No trade test</t>
  </si>
  <si>
    <t>Hairdressing Assistant - Entrance (special needs)</t>
  </si>
  <si>
    <t>Hairdressing Assistant - Skilled (special needs)</t>
  </si>
  <si>
    <t>Make-up Artist</t>
  </si>
  <si>
    <t>Make-up Artist Trainee</t>
  </si>
  <si>
    <t>SICK BENEFIT FUND CONTRIBUTIONS</t>
  </si>
  <si>
    <t>EMPLOYEE CATEGORY</t>
  </si>
  <si>
    <t>ADULT DEPENDANT (each)</t>
  </si>
  <si>
    <t>CASUAL EMPLOYEE</t>
  </si>
  <si>
    <t xml:space="preserve">PART TIME EMPLOYEE </t>
  </si>
  <si>
    <t>(An employee who works 1 or 2 or 3 days per week)</t>
  </si>
  <si>
    <t>PENSION FUND</t>
  </si>
  <si>
    <t>SICK PAY FUND</t>
  </si>
  <si>
    <t>NO STOCK DEDUCTIONS ARE ALLOWED</t>
  </si>
  <si>
    <t>Should the Council not receive the lower calculated salary from the Employer (Salon owner), then the salary of the Full Time position for that Job Category will apply.</t>
  </si>
  <si>
    <t>If received, then the deductions will be changed accordingly to the lower amount for the actual amount of days worked and not the full amount of days worked</t>
  </si>
  <si>
    <t>DAILY RATE CALCULATION</t>
  </si>
  <si>
    <t>CHILD DEPENDANT (each)</t>
  </si>
  <si>
    <t>If received, then the deductions will be changed accordingly to the lower amount for the actual amount of days worked and not the full amount of days worked.</t>
  </si>
  <si>
    <t>Work Code Description</t>
  </si>
  <si>
    <t>Operator - Trainee - Part Time</t>
  </si>
  <si>
    <t>Working Employer (in Salon with Staff)</t>
  </si>
  <si>
    <t>Somatologist 3 Years</t>
  </si>
  <si>
    <t>Somatologist B Tech - 4 years</t>
  </si>
  <si>
    <t xml:space="preserve">Basic establishment charge  </t>
  </si>
  <si>
    <t>LEARNER –  Level 2</t>
  </si>
  <si>
    <t>LEARNER –  Level 3</t>
  </si>
  <si>
    <t>LEARNER –  Level 4</t>
  </si>
  <si>
    <t>LEARNER –  Entry Level</t>
  </si>
  <si>
    <t>STUDENTS - Entry Level</t>
  </si>
  <si>
    <t>STUDENTS - Module 2 (Level 1 &amp; 2)</t>
  </si>
  <si>
    <t>STUDENTS - Module 4 (Level 3 &amp; 4)</t>
  </si>
  <si>
    <t>STUDENTS - Module 6 (Level 5 &amp; 6)</t>
  </si>
  <si>
    <t>LEARNER – Level 3</t>
  </si>
  <si>
    <t>LEARNER – Level 4</t>
  </si>
  <si>
    <t>LEARNER – Level 2</t>
  </si>
  <si>
    <t>LEARNER – Entry Level</t>
  </si>
  <si>
    <t>Scheme "A"</t>
  </si>
  <si>
    <t>Scheme "B" Member only</t>
  </si>
  <si>
    <t>Scheme "B" Member +1</t>
  </si>
  <si>
    <t>Scheme "B" Member +2</t>
  </si>
  <si>
    <t>Scheme "B" Member +3</t>
  </si>
  <si>
    <t>SBF  'A' Employer</t>
  </si>
  <si>
    <t>SBF 'A' Employee</t>
  </si>
  <si>
    <t>SBF 'B' Employer</t>
  </si>
  <si>
    <t>SBF 'B' Employee</t>
  </si>
  <si>
    <t>EOHCB Subscriptions  /Bargaining Levy</t>
  </si>
  <si>
    <t xml:space="preserve">Sick Pay Fund Contributions are compulsory for all employees.  </t>
  </si>
  <si>
    <t>2017 Salary</t>
  </si>
  <si>
    <t>SBF 'B1' Employer</t>
  </si>
  <si>
    <t>SBF 'B1' Employee</t>
  </si>
  <si>
    <t>SBF 'B2' Employer</t>
  </si>
  <si>
    <t>SBF 'B2' Employee</t>
  </si>
  <si>
    <t>SBF 'B3' Employer</t>
  </si>
  <si>
    <t>SBF 'B3' Employee</t>
  </si>
  <si>
    <r>
      <t xml:space="preserve">Remuneration / Basic Salary / Wages shall be calculated at the prescribed </t>
    </r>
    <r>
      <rPr>
        <b/>
        <sz val="18"/>
        <rFont val="Arial"/>
        <family val="2"/>
      </rPr>
      <t>DAILY</t>
    </r>
    <r>
      <rPr>
        <sz val="18"/>
        <rFont val="Arial"/>
        <family val="2"/>
      </rPr>
      <t xml:space="preserve"> rate for that category of employment</t>
    </r>
  </si>
  <si>
    <t xml:space="preserve">  SCHEME "C"</t>
  </si>
  <si>
    <t xml:space="preserve">EOHCB Subscriptions </t>
  </si>
  <si>
    <t xml:space="preserve">EOHCB Subscriptions  </t>
  </si>
  <si>
    <t>EOHCB Subscriptions</t>
  </si>
  <si>
    <t>Bargaining Levy</t>
  </si>
  <si>
    <t>Nail technician - Qualified</t>
  </si>
  <si>
    <t xml:space="preserve">Nail Technician - Certified </t>
  </si>
  <si>
    <t>Somatologist - 3 Years</t>
  </si>
  <si>
    <t xml:space="preserve">Somatologist - B Tech Laser </t>
  </si>
  <si>
    <t>All Stylist will be paid 40% commission</t>
  </si>
  <si>
    <t>NOTES</t>
  </si>
  <si>
    <t>PART TIME EMPLOYEE</t>
  </si>
  <si>
    <t>An employee who substitutes for any permanent employee who is sick or on leave</t>
  </si>
  <si>
    <t>COMMISSION EARNERS</t>
  </si>
  <si>
    <t xml:space="preserve">Qualified Hairdressers / Stylists, which are employees and employed on or after 2010, whom will receive a minimum of 30% commission.                                              </t>
  </si>
  <si>
    <t>Somatologist - B Tech Laser</t>
  </si>
  <si>
    <t xml:space="preserve">Qualified Hairdressers / Stylists, which are employees and employed prior to 2010, whom will receive a minimum 40% Commission                                                  </t>
  </si>
  <si>
    <t xml:space="preserve">Qualified Hairdressers / Stylists, which are employees will receive a minimum of 30% commission - THIS IS APPLICABLE ONLY TO AFRO SALONS  </t>
  </si>
  <si>
    <t>Receptionist - First year of experience</t>
  </si>
  <si>
    <t>Hairdresser - no trade test</t>
  </si>
  <si>
    <t>REMUNERATION/BASIC SALARY/WAGE AND CONTRIBUTION SCHEDULE IN DIVISION 102 BEING EAST LONDON, PORT ALFRED, AND ALL OF THE MAGISTERIAL DISTRICTS OF THE EASTERN CAPE PROVINCE (EXCLUDING PORT ELIZABETH, UITENHAGE AND HUMANSDORP).</t>
  </si>
  <si>
    <t>REMUNERATION/BASIC SALARY/WAGE AND CONTRIBUTION SCHEDULE IN DIVISION 103 BEING KIMBERLEY AND ALL OF THE OTHER MAGISTERIAL DISTRICTS OF THE NORTHERN CAPE.</t>
  </si>
  <si>
    <t>REMUNERATION/BASIC SALARY/WAGE AND CONTRIBUTION SCHEDULE IN DIVISION 104 BEING PORT ELIZABETH, UITENHAGE AND HUMANSDORP.</t>
  </si>
  <si>
    <t xml:space="preserve">REMUNERATION/BASIC SALARY/WAGE AND CONTRIBUTION SCHEDULE IN DIVISION 105 BEING THE MAGISTERIAL DISTRICT OF ALBERTON </t>
  </si>
  <si>
    <t>REMUNERATION/BASIC SALARY/WAGE AND CONTRIBUTION SCHEDULE IN DIVISION 107 BEING THE PROVINCE OF THE FREE STATE.</t>
  </si>
  <si>
    <t>REMUNERATION/BASIC SALARY/WAGE AND CONTRIBUTION SCHEDULE HAIRDRESSING COSMETOLOGY BEAUTY AND SKINCARE FOR DIVISION 114 BEING THE MAGISTERIAL DISTRICT OF BRONKHORSTSPRUIT AND CULLINAN</t>
  </si>
  <si>
    <t>ABBREVIATION DESCRIPTIONS</t>
  </si>
  <si>
    <t>EE = Employee</t>
  </si>
  <si>
    <t>ER = Employer</t>
  </si>
  <si>
    <t>SBF = Sick Benefit Fund</t>
  </si>
  <si>
    <t>SPF = Sick Pay Fund</t>
  </si>
  <si>
    <t>BC = Bargaining Council</t>
  </si>
  <si>
    <t>ANNEXURE "H1"</t>
  </si>
  <si>
    <t>ANNEXURE "H2"</t>
  </si>
  <si>
    <t>ANNEXURE "H3"</t>
  </si>
  <si>
    <t>ANNEXURE "H4"</t>
  </si>
  <si>
    <t>ANNEXURE "H5"</t>
  </si>
  <si>
    <t>ANNEXURE "H6"</t>
  </si>
  <si>
    <t>ANNEXURE "H7"</t>
  </si>
  <si>
    <t>ANNEXURE "H8"</t>
  </si>
  <si>
    <t>ANNEXURE "H9"</t>
  </si>
  <si>
    <t>ANNEXURE "H10"</t>
  </si>
  <si>
    <t>ANNEXURE "H11"</t>
  </si>
  <si>
    <t>ANNEXURE "H12"</t>
  </si>
  <si>
    <t>Manager - Beauty</t>
  </si>
  <si>
    <t>Manager - only (Beauty Establishment)</t>
  </si>
  <si>
    <t>Receptionist - Beauty Establishment</t>
  </si>
  <si>
    <t>Somatologist - B Tech - 4 years</t>
  </si>
  <si>
    <t>Contributions for a Working Employer (Work Code 2089 AND 2139), is voluntary for SPF from 1 January 2017</t>
  </si>
  <si>
    <t>Pension Fund Contributions to be paid by all Employees will be 6% of the Basic Salary of the Employee.  Contributions payable by all Employers will be 6% of the Basic Salary of the Employee.</t>
  </si>
  <si>
    <t>Receptionist - (Hairdressing) First year of experience</t>
  </si>
  <si>
    <t xml:space="preserve">  SCHEME "A"</t>
  </si>
  <si>
    <t>CATEGORY</t>
  </si>
  <si>
    <t>EMPLOYER CONTRIBUTION</t>
  </si>
  <si>
    <t>EMPLOYEE CONTRIBUTION</t>
  </si>
  <si>
    <t xml:space="preserve">  SCHEME "B" Member only</t>
  </si>
  <si>
    <t xml:space="preserve">  SCHEME "B1" Member +1</t>
  </si>
  <si>
    <t xml:space="preserve">  SCHEME "B2" Member +2</t>
  </si>
  <si>
    <t xml:space="preserve">  SCHEME "B3" Member +3</t>
  </si>
  <si>
    <t>See Annexure C</t>
  </si>
  <si>
    <t>Basic establishment charge *</t>
  </si>
  <si>
    <t>Total minimum charge *</t>
  </si>
  <si>
    <t>Salon Charge *</t>
  </si>
  <si>
    <t>Drybar Worker</t>
  </si>
  <si>
    <t>**</t>
  </si>
  <si>
    <t>Hairdresser - 1st year after qualified</t>
  </si>
  <si>
    <t>Hairdresser - 1st year after qualified - Part Time</t>
  </si>
  <si>
    <t>REMUNERATION / BASIC SALARY / WAGE AND CONTRIBUTION SCHEDULE IN DIVISION 101 - BEING THE PROVINCE OF GAUTENG, EXCLUDING THE MAGISTERIAL DISTRICTS OF ALBERTON, PRETORIA, WONDERBOOM, BRONKHORSPRUIT (KUNGWINI) AND CULLINAN</t>
  </si>
  <si>
    <t>ANNEXURE "H13"</t>
  </si>
  <si>
    <t>REMUNERATION/BASIC SALARY/WAGE AND CONTRIBUTION SCHEDULE HAIRDRESSING COSMETOLOGY  BEAUTY AND SKINCARE FOR DIVISION 115 BEING RUSTENBURG, BRITS, MANKWE (HARTBEESPOORT)- WORKING 45 HOURS</t>
  </si>
  <si>
    <t>ANNEXURE "H14"</t>
  </si>
  <si>
    <t>REMUNERATION/BASIC SALARY/WAGE AND CONTRIBUTION SCHEDULE HAIRDRESSING COSMETOLOGY  BEAUTY AND SKINCARE FOR  DIVISION 116 BEING THE ENTIRE LIMPOPO PROVINCE  - WORKING 45 HOURS</t>
  </si>
  <si>
    <t>ANNEXURE "H15"</t>
  </si>
  <si>
    <t>2018 Weekly Rate</t>
  </si>
  <si>
    <t>2018 Hourly Rate - 45h/pw</t>
  </si>
  <si>
    <t xml:space="preserve">2018 Salary </t>
  </si>
  <si>
    <t>2019 Union  Fee</t>
  </si>
  <si>
    <t>2019 Weekly Rate</t>
  </si>
  <si>
    <t>REMUNERATION/BASIC SALARY/WAGE AND CONTRIBUTION SCHEDULE HAIRDRESSING COSMETOLOGY  BEAUTY AND SKINCARE  DIVISION 117 BEING MPUMALANGA PROVINCE - WORKING 45 HOURS</t>
  </si>
  <si>
    <t>* BC Fee ER - Salon Reg pre Nov17</t>
  </si>
  <si>
    <t>* BC Fee EE - Salon Reg pre Nov17</t>
  </si>
  <si>
    <t>Legal Owner</t>
  </si>
  <si>
    <t>SBF Employer - No New Members from 01/01/2019</t>
  </si>
  <si>
    <t>SBF Employee - No New Members from 01/01/2019</t>
  </si>
  <si>
    <t>NO NEW SBF MEMBERS FROM 01/01/2019</t>
  </si>
  <si>
    <t>2019 National SPF Employer based on Minimum Wage</t>
  </si>
  <si>
    <t>* BC Fee ER - Salon Reg after Nov17 - 1.3% of Contributing Wage</t>
  </si>
  <si>
    <t>* BC Fee EE - Salon Reg after Nov17 - 1.3% of Contributing Wage</t>
  </si>
  <si>
    <t>2019 National Pension Fund (ER) - Contributing Wage</t>
  </si>
  <si>
    <t>2019 National Pension Fund (EE) - Contributing Wage</t>
  </si>
  <si>
    <t>2019 National SPF Employee based on Minimum Wage</t>
  </si>
  <si>
    <t xml:space="preserve"> 2019  Minimum Wage - for SPF Calc only</t>
  </si>
  <si>
    <t>An employee who works 1 or 2 or 3 or 4 days per week</t>
  </si>
  <si>
    <t>Remuneration / Basic Salary / Wages shall be calculated at the prescribed HOURLY rate for that category of employment</t>
  </si>
  <si>
    <r>
      <t xml:space="preserve">Remuneration / Basic Salary / Wages shall be calculated at the prescribed </t>
    </r>
    <r>
      <rPr>
        <b/>
        <sz val="18"/>
        <rFont val="Arial"/>
        <family val="2"/>
      </rPr>
      <t xml:space="preserve">HOURLY </t>
    </r>
    <r>
      <rPr>
        <sz val="18"/>
        <rFont val="Arial"/>
        <family val="2"/>
      </rPr>
      <t>rate for that category of employment</t>
    </r>
  </si>
  <si>
    <t>Pension Fund Contributions to be paid by all Employees will be 6.5% of the cONTRIBUTIONS Salary of the Employee.  Contributions payable by all Employers will be 6.5% of the Basic Salary of the Employee.</t>
  </si>
  <si>
    <t>SICK BENEFIT FUND CONTRIBUTIONS - NO NEW MEMBERS TO JOIN FROM 2019</t>
  </si>
  <si>
    <t>WORKING EMPLOYERS AND LEGAL OWNERS</t>
  </si>
  <si>
    <t>2019 Hourly Rate - 45h/Per week</t>
  </si>
  <si>
    <t>2019 Hourly Rate - 40h/Per week,  Beauty 45h/Per week, Part time 25h/Per week</t>
  </si>
  <si>
    <t>Massage Therapist - entry level</t>
  </si>
  <si>
    <t>Massage Therapist</t>
  </si>
  <si>
    <t>Beauty Technician</t>
  </si>
  <si>
    <t>Beauty Specialist</t>
  </si>
  <si>
    <t>Beauty and Skincare Therapist - Unqualified</t>
  </si>
  <si>
    <t>Beauty and Skincare Therapist</t>
  </si>
  <si>
    <t>Aesthetic Therapist</t>
  </si>
  <si>
    <r>
      <t xml:space="preserve">Remuneration / Basic Salary / Wages shall be calculated at the prescribed </t>
    </r>
    <r>
      <rPr>
        <b/>
        <sz val="18"/>
        <rFont val="Arial"/>
        <family val="2"/>
      </rPr>
      <t>HOURLY</t>
    </r>
    <r>
      <rPr>
        <sz val="18"/>
        <rFont val="Arial"/>
        <family val="2"/>
      </rPr>
      <t xml:space="preserve"> rate for that category of employment</t>
    </r>
  </si>
  <si>
    <r>
      <t xml:space="preserve">Remuneration / Basic Salary / Wages shall be calculated at the prescribed </t>
    </r>
    <r>
      <rPr>
        <b/>
        <sz val="18"/>
        <rFont val="Arial"/>
        <family val="2"/>
      </rPr>
      <t>HOURLY</t>
    </r>
    <r>
      <rPr>
        <sz val="18"/>
        <rFont val="Arial"/>
        <family val="2"/>
      </rPr>
      <t xml:space="preserve"> rate for that category of employment.  3 Days per week is calculated at two thirds of the basic wage.</t>
    </r>
  </si>
  <si>
    <t>REMUNERATION/BASIC SALARY/WAGE AND CONTRIBUTION SCHEDULE HAIRDRESSING COSMETOLOGY  BEAUTY AND SKINCARE FOR DIVISION  113 BEING THE MAGISTERIAL DISTRICTS OF PRETORIA, WONDERBOOM - WORKING 45 HOURS AND PART TIME 25 HOURS - ALL CATEGORIES</t>
  </si>
  <si>
    <t>REMUNERATION/BASIC SALARY/WAGE AND CONTRIBUTION SCHEDULE HAIRDRESSING COSMETOLOGY  BEAUTY AND SKINCARE FOR DIVISION  112 BEING THE MAGISTERIAL DISTRICTS OF PRETORIA, WONDERBOOM - WORKING 40 HOURS HAIRDRESSING, 45 HOURS BEAUTY AND 25 HOURS PART TIME</t>
  </si>
  <si>
    <t>2019 National Pension Fund (ER) - Contributing Wage - 60% of contribution</t>
  </si>
  <si>
    <t>2019 National Pension Fund (EE) - Contributing Wage - 60% of contribution</t>
  </si>
  <si>
    <t>* BC Fee ER - Salon Reg after Nov17 - 1.3% of Contributing Wage - 60% of contribution</t>
  </si>
  <si>
    <t>* BC Fee EE - Salon Reg after Nov17 - 1.3% of Contributing Wage - 60% of contribution</t>
  </si>
  <si>
    <t>Basic Salary / Wage divided by 4.3333 divided by 45 = HOURLY Rate multiply by hours worked on the day</t>
  </si>
  <si>
    <t>An employee who works 1 or 2 or 3 or 4  days per week</t>
  </si>
  <si>
    <t>NO STOCK DEDUCTIONS ARE ALLOWED.  VAT AND LOYALTY CARD FEES SHALL BE DEDUCTABLE</t>
  </si>
  <si>
    <t>2019 Salary -  Contribution Wage - Pension Fund and Council Fees</t>
  </si>
  <si>
    <t xml:space="preserve">2018 Hourly Rate </t>
  </si>
  <si>
    <t>REMUNERATION/BASIC SALARY/WAGE AND CONTRIBUTION SCHEDULE FOR DIVISION 106 BEING THE MAGISTERIAL DISTRICTS OF CAPE, WYNBERG, SIMONSTAD AND BELVILLE</t>
  </si>
  <si>
    <t>REMUNERATION/BASIC SALARY/WAGE AND CONTRIBUTION SCHEDULE HAIRDRESSING FOR DIVISION 109 BEING THE ENTIRE KWA-ZULU NATAL PROVINCE BEING DURBAN, INANDA, PINETOWN, LA MERCY, TONGAAT, AMAZIMTOTI AND HILLCREST</t>
  </si>
  <si>
    <t>REMUNERATION/BASIC SALARY/WAGE AND CONTRIBUTION SCHEDULE IN DIVISION 108 BEING THE NORTH-WEST PROVINCE ( EXCLUDING RUSTENBURG, BRITS AND MANKWE), THE ENTIRE WESTERN CAPE (EXCLUDING THE MAGISTERIAL DISTRICTS OF CAPE, WYNBERG, SIMONSTAD AND BELVILLE) AND KWA-ZULU NATAL PROVINCE (EXCLUDING DURBAN, INANDA, PINETOWN, LA MERCY, TONGAAT, AMAZIMTOTI AND HILLCREST</t>
  </si>
  <si>
    <t>LEARNERS</t>
  </si>
  <si>
    <t>Learners to also include any apprentices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</si>
</sst>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R&quot;\ * #,##0.00_ ;_ &quot;R&quot;\ * \-#,##0.00_ ;_ &quot;R&quot;\ * &quot;-&quot;??_ ;_ @_ "/>
    <numFmt numFmtId="165" formatCode="&quot;R&quot;\ #,##0"/>
    <numFmt numFmtId="166" formatCode="&quot;R&quot;\ #,##0.00"/>
  </numFmts>
  <fonts count="2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20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9" fillId="0" borderId="0" applyFont="0" applyFill="0" applyBorder="0" applyAlignment="0" applyProtection="0"/>
  </cellStyleXfs>
  <cellXfs count="300">
    <xf numFmtId="0" fontId="0" fillId="0" borderId="0" xfId="0"/>
    <xf numFmtId="0" fontId="1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1" fillId="0" borderId="0" xfId="0" applyNumberFormat="1" applyFont="1"/>
    <xf numFmtId="0" fontId="7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/>
    <xf numFmtId="164" fontId="1" fillId="0" borderId="4" xfId="0" applyNumberFormat="1" applyFont="1" applyBorder="1"/>
    <xf numFmtId="0" fontId="1" fillId="0" borderId="6" xfId="0" applyFont="1" applyBorder="1"/>
    <xf numFmtId="0" fontId="4" fillId="0" borderId="4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Border="1"/>
    <xf numFmtId="165" fontId="14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/>
    <xf numFmtId="0" fontId="14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64" fontId="15" fillId="0" borderId="0" xfId="0" applyNumberFormat="1" applyFont="1"/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horizontal="center" wrapText="1"/>
    </xf>
    <xf numFmtId="164" fontId="15" fillId="0" borderId="0" xfId="0" applyNumberFormat="1" applyFont="1" applyBorder="1"/>
    <xf numFmtId="0" fontId="17" fillId="0" borderId="0" xfId="0" applyFont="1" applyBorder="1"/>
    <xf numFmtId="166" fontId="14" fillId="0" borderId="0" xfId="0" applyNumberFormat="1" applyFont="1" applyBorder="1" applyAlignment="1">
      <alignment horizontal="center"/>
    </xf>
    <xf numFmtId="0" fontId="12" fillId="0" borderId="8" xfId="0" applyFont="1" applyBorder="1" applyAlignment="1"/>
    <xf numFmtId="0" fontId="14" fillId="0" borderId="0" xfId="0" applyFont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5" fillId="0" borderId="0" xfId="0" applyNumberFormat="1" applyFont="1"/>
    <xf numFmtId="0" fontId="13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NumberFormat="1" applyFont="1" applyBorder="1" applyAlignment="1"/>
    <xf numFmtId="164" fontId="14" fillId="0" borderId="0" xfId="0" applyNumberFormat="1" applyFont="1" applyBorder="1" applyAlignment="1">
      <alignment vertical="center"/>
    </xf>
    <xf numFmtId="0" fontId="17" fillId="0" borderId="0" xfId="0" applyNumberFormat="1" applyFont="1" applyBorder="1"/>
    <xf numFmtId="0" fontId="13" fillId="0" borderId="0" xfId="0" applyNumberFormat="1" applyFont="1" applyBorder="1" applyAlignment="1"/>
    <xf numFmtId="0" fontId="14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9" fontId="8" fillId="0" borderId="0" xfId="2" applyFont="1"/>
    <xf numFmtId="164" fontId="1" fillId="0" borderId="4" xfId="0" applyNumberFormat="1" applyFont="1" applyFill="1" applyBorder="1"/>
    <xf numFmtId="0" fontId="14" fillId="0" borderId="0" xfId="0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/>
    <xf numFmtId="0" fontId="3" fillId="0" borderId="0" xfId="0" applyFont="1" applyBorder="1"/>
    <xf numFmtId="164" fontId="1" fillId="0" borderId="0" xfId="0" applyNumberFormat="1" applyFont="1" applyBorder="1"/>
    <xf numFmtId="0" fontId="1" fillId="0" borderId="11" xfId="0" applyFont="1" applyBorder="1"/>
    <xf numFmtId="0" fontId="1" fillId="0" borderId="8" xfId="0" applyFont="1" applyBorder="1"/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13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164" fontId="1" fillId="0" borderId="0" xfId="0" applyNumberFormat="1" applyFont="1" applyFill="1" applyBorder="1"/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14" fillId="0" borderId="8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1" fillId="0" borderId="0" xfId="0" applyFont="1" applyFill="1"/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1" fillId="0" borderId="11" xfId="0" applyFont="1" applyBorder="1"/>
    <xf numFmtId="0" fontId="21" fillId="0" borderId="12" xfId="0" applyFont="1" applyBorder="1"/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21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3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164" fontId="1" fillId="0" borderId="21" xfId="0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16" fillId="0" borderId="17" xfId="0" applyFont="1" applyFill="1" applyBorder="1" applyAlignment="1"/>
    <xf numFmtId="164" fontId="4" fillId="0" borderId="2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4" fillId="0" borderId="11" xfId="0" applyFont="1" applyBorder="1" applyAlignment="1"/>
    <xf numFmtId="0" fontId="14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/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4" fillId="0" borderId="11" xfId="0" applyFont="1" applyBorder="1" applyAlignme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 applyBorder="1" applyAlignment="1">
      <alignment vertical="center"/>
    </xf>
    <xf numFmtId="0" fontId="9" fillId="0" borderId="0" xfId="0" applyFont="1" applyFill="1"/>
    <xf numFmtId="0" fontId="7" fillId="0" borderId="0" xfId="0" applyFont="1" applyFill="1"/>
    <xf numFmtId="0" fontId="1" fillId="0" borderId="0" xfId="0" applyFont="1" applyFill="1" applyAlignment="1"/>
    <xf numFmtId="0" fontId="15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/>
    <xf numFmtId="0" fontId="3" fillId="0" borderId="4" xfId="0" applyFont="1" applyFill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1" fillId="0" borderId="12" xfId="0" applyFont="1" applyBorder="1"/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14" fillId="0" borderId="11" xfId="0" applyFont="1" applyBorder="1" applyAlignment="1"/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14" fillId="0" borderId="0" xfId="0" applyFont="1" applyBorder="1" applyAlignment="1">
      <alignment vertical="center"/>
    </xf>
    <xf numFmtId="0" fontId="12" fillId="0" borderId="8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1" fillId="0" borderId="11" xfId="0" applyFont="1" applyBorder="1"/>
    <xf numFmtId="0" fontId="21" fillId="0" borderId="12" xfId="0" applyFont="1" applyBorder="1"/>
    <xf numFmtId="0" fontId="21" fillId="0" borderId="8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/>
    <xf numFmtId="0" fontId="16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164" fontId="3" fillId="0" borderId="4" xfId="0" applyNumberFormat="1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8" xfId="0" applyFont="1" applyBorder="1"/>
    <xf numFmtId="0" fontId="21" fillId="0" borderId="14" xfId="0" applyFont="1" applyBorder="1"/>
    <xf numFmtId="0" fontId="14" fillId="0" borderId="11" xfId="0" applyNumberFormat="1" applyFont="1" applyBorder="1" applyAlignment="1">
      <alignment vertical="center"/>
    </xf>
    <xf numFmtId="0" fontId="14" fillId="0" borderId="12" xfId="0" applyNumberFormat="1" applyFont="1" applyBorder="1" applyAlignment="1">
      <alignment vertical="center"/>
    </xf>
    <xf numFmtId="0" fontId="16" fillId="0" borderId="8" xfId="0" applyFont="1" applyBorder="1"/>
    <xf numFmtId="0" fontId="16" fillId="0" borderId="14" xfId="0" applyFont="1" applyBorder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1" fillId="0" borderId="11" xfId="0" applyFont="1" applyBorder="1" applyAlignment="1"/>
    <xf numFmtId="0" fontId="21" fillId="0" borderId="12" xfId="0" applyFont="1" applyBorder="1" applyAlignment="1"/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1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vertical="center" wrapText="1"/>
    </xf>
    <xf numFmtId="0" fontId="14" fillId="0" borderId="12" xfId="0" applyNumberFormat="1" applyFont="1" applyBorder="1" applyAlignment="1">
      <alignment vertical="center" wrapText="1"/>
    </xf>
    <xf numFmtId="0" fontId="14" fillId="0" borderId="0" xfId="0" applyNumberFormat="1" applyFont="1" applyBorder="1" applyAlignment="1">
      <alignment vertical="center" wrapText="1"/>
    </xf>
    <xf numFmtId="0" fontId="14" fillId="0" borderId="15" xfId="0" applyNumberFormat="1" applyFont="1" applyBorder="1" applyAlignment="1">
      <alignment vertical="center" wrapText="1"/>
    </xf>
    <xf numFmtId="0" fontId="14" fillId="0" borderId="0" xfId="0" applyFont="1" applyBorder="1" applyAlignment="1"/>
    <xf numFmtId="0" fontId="12" fillId="0" borderId="0" xfId="0" applyFont="1" applyBorder="1" applyAlignment="1">
      <alignment horizontal="right"/>
    </xf>
    <xf numFmtId="0" fontId="3" fillId="3" borderId="10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21" fillId="0" borderId="25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21" fillId="0" borderId="26" xfId="0" applyFont="1" applyBorder="1" applyAlignment="1">
      <alignment wrapText="1"/>
    </xf>
    <xf numFmtId="0" fontId="21" fillId="0" borderId="27" xfId="0" applyFont="1" applyBorder="1" applyAlignment="1">
      <alignment wrapText="1"/>
    </xf>
    <xf numFmtId="0" fontId="21" fillId="0" borderId="2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14" fillId="0" borderId="11" xfId="0" applyNumberFormat="1" applyFont="1" applyBorder="1" applyAlignment="1">
      <alignment horizontal="left" vertical="center" wrapText="1"/>
    </xf>
    <xf numFmtId="0" fontId="14" fillId="0" borderId="1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15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164" fontId="1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3" fillId="0" borderId="2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4" fillId="0" borderId="15" xfId="0" applyFont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A8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91"/>
  <sheetViews>
    <sheetView tabSelected="1" zoomScale="55" zoomScaleNormal="55" workbookViewId="0">
      <pane xSplit="4" ySplit="9" topLeftCell="G10" activePane="bottomRight" state="frozen"/>
      <selection pane="topRight" activeCell="G1" sqref="G1"/>
      <selection pane="bottomLeft" activeCell="A11" sqref="A11"/>
      <selection pane="bottomRight" activeCell="G10" sqref="G10"/>
    </sheetView>
  </sheetViews>
  <sheetFormatPr defaultColWidth="9.28515625" defaultRowHeight="26.25" x14ac:dyDescent="0.4"/>
  <cols>
    <col min="1" max="1" width="12.28515625" style="1" customWidth="1"/>
    <col min="2" max="2" width="98.7109375" style="1" customWidth="1"/>
    <col min="3" max="3" width="22.7109375" style="1" hidden="1" customWidth="1"/>
    <col min="4" max="6" width="24.28515625" style="1" hidden="1" customWidth="1"/>
    <col min="7" max="8" width="24.28515625" style="1" customWidth="1"/>
    <col min="9" max="9" width="24.28515625" style="1" hidden="1" customWidth="1"/>
    <col min="10" max="10" width="24.28515625" style="1" customWidth="1"/>
    <col min="11" max="19" width="17.7109375" style="1" customWidth="1"/>
    <col min="20" max="23" width="9.28515625" style="94" customWidth="1"/>
    <col min="24" max="24" width="9.28515625" style="94"/>
    <col min="25" max="25" width="17.5703125" style="94" customWidth="1"/>
    <col min="26" max="16384" width="9.28515625" style="94"/>
  </cols>
  <sheetData>
    <row r="1" spans="1:19" ht="47.25" thickBot="1" x14ac:dyDescent="0.75">
      <c r="A1" s="201" t="s">
        <v>129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s="173" customFormat="1" ht="96.75" customHeight="1" thickBot="1" x14ac:dyDescent="0.55000000000000004">
      <c r="A2" s="202" t="s">
        <v>164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3" spans="1:19" ht="4.9000000000000004" customHeight="1" x14ac:dyDescent="0.4"/>
    <row r="4" spans="1:19" x14ac:dyDescent="0.4">
      <c r="B4" s="26" t="s">
        <v>98</v>
      </c>
      <c r="C4" s="15"/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x14ac:dyDescent="0.4">
      <c r="B5" s="26" t="s">
        <v>101</v>
      </c>
      <c r="C5" s="15"/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19" x14ac:dyDescent="0.4">
      <c r="B6" s="26" t="s">
        <v>157</v>
      </c>
      <c r="C6" s="15"/>
      <c r="D6" s="126">
        <f>SUM(99.41*0.05)+99.41</f>
        <v>104.3805</v>
      </c>
      <c r="E6" s="3"/>
      <c r="F6" s="3"/>
      <c r="G6" s="126">
        <f>SUM(99.41*0.05)+99.41</f>
        <v>104.3805</v>
      </c>
      <c r="H6" s="3"/>
      <c r="I6" s="3"/>
      <c r="J6" s="3"/>
    </row>
    <row r="7" spans="1:19" x14ac:dyDescent="0.4">
      <c r="B7" s="26" t="s">
        <v>158</v>
      </c>
      <c r="C7" s="15"/>
      <c r="D7" s="2">
        <f>SUM(180.52*0.05)+180.52</f>
        <v>189.54600000000002</v>
      </c>
      <c r="E7" s="3"/>
      <c r="F7" s="3"/>
      <c r="G7" s="2">
        <f>SUM(180.52*0.05)+180.52</f>
        <v>189.54600000000002</v>
      </c>
      <c r="H7" s="3"/>
      <c r="I7" s="3"/>
      <c r="J7" s="3"/>
    </row>
    <row r="8" spans="1:19" ht="6.6" customHeight="1" x14ac:dyDescent="0.4">
      <c r="L8" s="63"/>
      <c r="M8" s="63"/>
      <c r="N8" s="63"/>
      <c r="O8" s="63"/>
    </row>
    <row r="9" spans="1:19" s="174" customFormat="1" ht="126" x14ac:dyDescent="0.35">
      <c r="A9" s="16" t="s">
        <v>0</v>
      </c>
      <c r="B9" s="16" t="s">
        <v>60</v>
      </c>
      <c r="C9" s="17" t="s">
        <v>89</v>
      </c>
      <c r="D9" s="17" t="s">
        <v>172</v>
      </c>
      <c r="E9" s="16" t="s">
        <v>170</v>
      </c>
      <c r="F9" s="16" t="s">
        <v>171</v>
      </c>
      <c r="G9" s="16" t="s">
        <v>215</v>
      </c>
      <c r="H9" s="16" t="s">
        <v>188</v>
      </c>
      <c r="I9" s="16" t="s">
        <v>174</v>
      </c>
      <c r="J9" s="16" t="s">
        <v>195</v>
      </c>
      <c r="K9" s="17" t="s">
        <v>173</v>
      </c>
      <c r="L9" s="17" t="s">
        <v>176</v>
      </c>
      <c r="M9" s="17" t="s">
        <v>177</v>
      </c>
      <c r="N9" s="17" t="s">
        <v>183</v>
      </c>
      <c r="O9" s="17" t="s">
        <v>184</v>
      </c>
      <c r="P9" s="17" t="s">
        <v>185</v>
      </c>
      <c r="Q9" s="17" t="s">
        <v>186</v>
      </c>
      <c r="R9" s="17" t="s">
        <v>182</v>
      </c>
      <c r="S9" s="17" t="s">
        <v>187</v>
      </c>
    </row>
    <row r="10" spans="1:19" x14ac:dyDescent="0.4">
      <c r="A10" s="5">
        <v>3089</v>
      </c>
      <c r="B10" s="180" t="s">
        <v>203</v>
      </c>
      <c r="C10" s="285"/>
      <c r="D10" s="285"/>
      <c r="E10" s="64"/>
      <c r="F10" s="64"/>
      <c r="G10" s="64">
        <f>SUM(37.49*45)*4.3333</f>
        <v>7310.4937650000011</v>
      </c>
      <c r="H10" s="64">
        <f>SUM(37.49*45)*4.3333</f>
        <v>7310.4937650000011</v>
      </c>
      <c r="I10" s="64">
        <f>+H10/4.3333</f>
        <v>1687.0500000000002</v>
      </c>
      <c r="J10" s="64">
        <f>+I10/45</f>
        <v>37.49</v>
      </c>
      <c r="K10" s="285">
        <v>120</v>
      </c>
      <c r="L10" s="285">
        <v>27.836130000000001</v>
      </c>
      <c r="M10" s="285">
        <v>79.323509999999999</v>
      </c>
      <c r="N10" s="285">
        <f>+G10*0.013</f>
        <v>95.036418945000008</v>
      </c>
      <c r="O10" s="285">
        <f>+G10*0.013</f>
        <v>95.036418945000008</v>
      </c>
      <c r="P10" s="285">
        <f>+G10*0.06</f>
        <v>438.62962590000006</v>
      </c>
      <c r="Q10" s="285">
        <f>+G10*0.06</f>
        <v>438.62962590000006</v>
      </c>
      <c r="R10" s="285">
        <f>+H10*0.005</f>
        <v>36.552468825000005</v>
      </c>
      <c r="S10" s="285">
        <f>+H10*0.005</f>
        <v>36.552468825000005</v>
      </c>
    </row>
    <row r="11" spans="1:19" x14ac:dyDescent="0.4">
      <c r="A11" s="5">
        <v>2002</v>
      </c>
      <c r="B11" s="180" t="s">
        <v>3</v>
      </c>
      <c r="C11" s="285">
        <v>2209.3346799999999</v>
      </c>
      <c r="D11" s="285">
        <f>SUM(C11*0.06)+C11</f>
        <v>2341.8947607999999</v>
      </c>
      <c r="E11" s="64">
        <f>+D11/4.3333</f>
        <v>540.44140973392098</v>
      </c>
      <c r="F11" s="64">
        <f t="shared" ref="F11" si="0">+E11/45</f>
        <v>12.009809105198244</v>
      </c>
      <c r="G11" s="64">
        <f>SUM(D11*0.07)+D11</f>
        <v>2505.8273940559998</v>
      </c>
      <c r="H11" s="64">
        <f>SUM(20*45)*4.3333</f>
        <v>3899.9700000000003</v>
      </c>
      <c r="I11" s="64">
        <f>+H11/4.3333</f>
        <v>900</v>
      </c>
      <c r="J11" s="64">
        <f>+I11/45</f>
        <v>20</v>
      </c>
      <c r="K11" s="285">
        <v>120</v>
      </c>
      <c r="L11" s="285">
        <v>27.836130000000001</v>
      </c>
      <c r="M11" s="285">
        <v>79.323509999999999</v>
      </c>
      <c r="N11" s="285">
        <f>+G11*0.013</f>
        <v>32.575756122727995</v>
      </c>
      <c r="O11" s="285">
        <f>+G11*0.013</f>
        <v>32.575756122727995</v>
      </c>
      <c r="P11" s="285">
        <f>+G11*0.06</f>
        <v>150.34964364335997</v>
      </c>
      <c r="Q11" s="285">
        <f>+G11*0.06</f>
        <v>150.34964364335997</v>
      </c>
      <c r="R11" s="285">
        <f t="shared" ref="R11:R26" si="1">+H11*0.005</f>
        <v>19.499850000000002</v>
      </c>
      <c r="S11" s="285">
        <f t="shared" ref="S11:S26" si="2">+H11*0.005</f>
        <v>19.499850000000002</v>
      </c>
    </row>
    <row r="12" spans="1:19" x14ac:dyDescent="0.4">
      <c r="A12" s="5">
        <v>2004</v>
      </c>
      <c r="B12" s="180" t="s">
        <v>1</v>
      </c>
      <c r="C12" s="285">
        <v>2840.5731599999999</v>
      </c>
      <c r="D12" s="285">
        <f t="shared" ref="D12:D62" si="3">SUM(C12*0.06)+C12</f>
        <v>3011.0075495999999</v>
      </c>
      <c r="E12" s="64">
        <f t="shared" ref="E12:E18" si="4">+D12/4.3333</f>
        <v>694.85324108646978</v>
      </c>
      <c r="F12" s="64">
        <f t="shared" ref="F12:F18" si="5">+E12/45</f>
        <v>15.441183135254883</v>
      </c>
      <c r="G12" s="64">
        <f t="shared" ref="G12:G63" si="6">SUM(D12*0.07)+D12</f>
        <v>3221.778078072</v>
      </c>
      <c r="H12" s="64">
        <f>SUM(20*45)*4.3333</f>
        <v>3899.9700000000003</v>
      </c>
      <c r="I12" s="64">
        <f t="shared" ref="I12:I63" si="7">+H12/4.3333</f>
        <v>900</v>
      </c>
      <c r="J12" s="64">
        <f t="shared" ref="J12:J63" si="8">+I12/45</f>
        <v>20</v>
      </c>
      <c r="K12" s="285">
        <v>120</v>
      </c>
      <c r="L12" s="285">
        <v>27.836130000000001</v>
      </c>
      <c r="M12" s="285">
        <v>79.323509999999999</v>
      </c>
      <c r="N12" s="285">
        <f t="shared" ref="N12:N26" si="9">+G12*0.013</f>
        <v>41.883115014935996</v>
      </c>
      <c r="O12" s="285">
        <f t="shared" ref="O12:O26" si="10">+G12*0.013</f>
        <v>41.883115014935996</v>
      </c>
      <c r="P12" s="285">
        <f t="shared" ref="P12:P26" si="11">+G12*0.06</f>
        <v>193.30668468432</v>
      </c>
      <c r="Q12" s="285">
        <f t="shared" ref="Q12:Q26" si="12">+G12*0.06</f>
        <v>193.30668468432</v>
      </c>
      <c r="R12" s="285">
        <f t="shared" si="1"/>
        <v>19.499850000000002</v>
      </c>
      <c r="S12" s="285">
        <f t="shared" si="2"/>
        <v>19.499850000000002</v>
      </c>
    </row>
    <row r="13" spans="1:19" x14ac:dyDescent="0.4">
      <c r="A13" s="5">
        <v>2006</v>
      </c>
      <c r="B13" s="180" t="s">
        <v>2</v>
      </c>
      <c r="C13" s="285">
        <v>4734.2886000000008</v>
      </c>
      <c r="D13" s="285">
        <f t="shared" si="3"/>
        <v>5018.3459160000011</v>
      </c>
      <c r="E13" s="64">
        <f t="shared" si="4"/>
        <v>1158.0887351441168</v>
      </c>
      <c r="F13" s="64">
        <f t="shared" si="5"/>
        <v>25.735305225424817</v>
      </c>
      <c r="G13" s="64">
        <f t="shared" si="6"/>
        <v>5369.630130120001</v>
      </c>
      <c r="H13" s="64">
        <f>SUM(D13*0.07)+D13</f>
        <v>5369.630130120001</v>
      </c>
      <c r="I13" s="64">
        <f t="shared" si="7"/>
        <v>1239.1549466042047</v>
      </c>
      <c r="J13" s="64">
        <f t="shared" si="8"/>
        <v>27.53677659120455</v>
      </c>
      <c r="K13" s="285">
        <v>120</v>
      </c>
      <c r="L13" s="285">
        <v>27.836130000000001</v>
      </c>
      <c r="M13" s="285">
        <v>79.323509999999999</v>
      </c>
      <c r="N13" s="285">
        <f t="shared" si="9"/>
        <v>69.805191691560012</v>
      </c>
      <c r="O13" s="285">
        <f t="shared" si="10"/>
        <v>69.805191691560012</v>
      </c>
      <c r="P13" s="285">
        <f t="shared" si="11"/>
        <v>322.17780780720005</v>
      </c>
      <c r="Q13" s="285">
        <f t="shared" si="12"/>
        <v>322.17780780720005</v>
      </c>
      <c r="R13" s="285">
        <f t="shared" si="1"/>
        <v>26.848150650600004</v>
      </c>
      <c r="S13" s="285">
        <f t="shared" si="2"/>
        <v>26.848150650600004</v>
      </c>
    </row>
    <row r="14" spans="1:19" x14ac:dyDescent="0.4">
      <c r="A14" s="5">
        <v>3036</v>
      </c>
      <c r="B14" s="180" t="s">
        <v>199</v>
      </c>
      <c r="C14" s="285">
        <v>1657.6358439999999</v>
      </c>
      <c r="D14" s="285">
        <f t="shared" ref="D14" si="13">SUM(C14*0.06)+C14</f>
        <v>1757.0939946399999</v>
      </c>
      <c r="E14" s="64">
        <f t="shared" si="4"/>
        <v>405.48634865806656</v>
      </c>
      <c r="F14" s="64">
        <f t="shared" si="5"/>
        <v>9.0108077479570348</v>
      </c>
      <c r="G14" s="64">
        <f t="shared" ref="G14:H14" si="14">SUM(20*45)*4.3333</f>
        <v>3899.9700000000003</v>
      </c>
      <c r="H14" s="64">
        <f t="shared" si="14"/>
        <v>3899.9700000000003</v>
      </c>
      <c r="I14" s="64">
        <f t="shared" ref="I14" si="15">+H14/4.3333</f>
        <v>900</v>
      </c>
      <c r="J14" s="64">
        <f t="shared" ref="J14" si="16">+I14/45</f>
        <v>20</v>
      </c>
      <c r="K14" s="285">
        <v>120</v>
      </c>
      <c r="L14" s="285">
        <v>27.836130000000001</v>
      </c>
      <c r="M14" s="285">
        <v>66.802260000000004</v>
      </c>
      <c r="N14" s="285">
        <f t="shared" si="9"/>
        <v>50.69961</v>
      </c>
      <c r="O14" s="285">
        <f t="shared" si="10"/>
        <v>50.69961</v>
      </c>
      <c r="P14" s="285">
        <f t="shared" si="11"/>
        <v>233.9982</v>
      </c>
      <c r="Q14" s="285">
        <f t="shared" si="12"/>
        <v>233.9982</v>
      </c>
      <c r="R14" s="285">
        <f t="shared" si="1"/>
        <v>19.499850000000002</v>
      </c>
      <c r="S14" s="285">
        <f t="shared" si="2"/>
        <v>19.499850000000002</v>
      </c>
    </row>
    <row r="15" spans="1:19" x14ac:dyDescent="0.4">
      <c r="A15" s="5">
        <v>3034</v>
      </c>
      <c r="B15" s="180" t="s">
        <v>200</v>
      </c>
      <c r="C15" s="285"/>
      <c r="D15" s="285"/>
      <c r="E15" s="64"/>
      <c r="F15" s="64"/>
      <c r="G15" s="64">
        <f>SUM(25.05*45)*4.3333</f>
        <v>4884.7124250000006</v>
      </c>
      <c r="H15" s="64">
        <f>SUM(25.05*45)*4.3333</f>
        <v>4884.7124250000006</v>
      </c>
      <c r="I15" s="64">
        <f t="shared" ref="I15" si="17">+H15/4.3333</f>
        <v>1127.25</v>
      </c>
      <c r="J15" s="64">
        <f t="shared" ref="J15" si="18">+I15/45</f>
        <v>25.05</v>
      </c>
      <c r="K15" s="285">
        <v>120</v>
      </c>
      <c r="L15" s="285">
        <v>27.836130000000001</v>
      </c>
      <c r="M15" s="285">
        <v>66.802260000000004</v>
      </c>
      <c r="N15" s="285">
        <f t="shared" ref="N15" si="19">+G15*0.013</f>
        <v>63.501261525000004</v>
      </c>
      <c r="O15" s="285">
        <f t="shared" ref="O15" si="20">+G15*0.013</f>
        <v>63.501261525000004</v>
      </c>
      <c r="P15" s="285">
        <f t="shared" ref="P15" si="21">+G15*0.06</f>
        <v>293.08274550000004</v>
      </c>
      <c r="Q15" s="285">
        <f t="shared" ref="Q15" si="22">+G15*0.06</f>
        <v>293.08274550000004</v>
      </c>
      <c r="R15" s="285">
        <f t="shared" si="1"/>
        <v>24.423562125000004</v>
      </c>
      <c r="S15" s="285">
        <f t="shared" si="2"/>
        <v>24.423562125000004</v>
      </c>
    </row>
    <row r="16" spans="1:19" s="175" customFormat="1" ht="26.45" customHeight="1" x14ac:dyDescent="0.4">
      <c r="A16" s="298">
        <v>3020</v>
      </c>
      <c r="B16" s="286" t="s">
        <v>201</v>
      </c>
      <c r="C16" s="287">
        <v>3925.5887360000002</v>
      </c>
      <c r="D16" s="287">
        <f>SUM(C16*0.06)+C16</f>
        <v>4161.1240601600002</v>
      </c>
      <c r="E16" s="64">
        <f t="shared" si="4"/>
        <v>960.26678516603965</v>
      </c>
      <c r="F16" s="64">
        <f t="shared" si="5"/>
        <v>21.339261892578659</v>
      </c>
      <c r="G16" s="64">
        <f t="shared" si="6"/>
        <v>4452.4027443712002</v>
      </c>
      <c r="H16" s="64">
        <f>SUM(D16*0.07)+D16</f>
        <v>4452.4027443712002</v>
      </c>
      <c r="I16" s="64">
        <f t="shared" si="7"/>
        <v>1027.4854601276625</v>
      </c>
      <c r="J16" s="64">
        <f t="shared" si="8"/>
        <v>22.833010225059166</v>
      </c>
      <c r="K16" s="285">
        <v>120</v>
      </c>
      <c r="L16" s="285">
        <v>27.836130000000001</v>
      </c>
      <c r="M16" s="285">
        <v>66.802260000000004</v>
      </c>
      <c r="N16" s="285">
        <f t="shared" si="9"/>
        <v>57.881235676825604</v>
      </c>
      <c r="O16" s="285">
        <f t="shared" si="10"/>
        <v>57.881235676825604</v>
      </c>
      <c r="P16" s="285">
        <f t="shared" si="11"/>
        <v>267.14416466227203</v>
      </c>
      <c r="Q16" s="285">
        <f t="shared" si="12"/>
        <v>267.14416466227203</v>
      </c>
      <c r="R16" s="285">
        <f t="shared" si="1"/>
        <v>22.262013721856</v>
      </c>
      <c r="S16" s="285">
        <f t="shared" si="2"/>
        <v>22.262013721856</v>
      </c>
    </row>
    <row r="17" spans="1:19" x14ac:dyDescent="0.4">
      <c r="A17" s="5">
        <v>3014</v>
      </c>
      <c r="B17" s="180" t="s">
        <v>202</v>
      </c>
      <c r="C17" s="285">
        <v>4509.5686000000005</v>
      </c>
      <c r="D17" s="285">
        <f t="shared" si="3"/>
        <v>4780.1427160000003</v>
      </c>
      <c r="E17" s="64">
        <f t="shared" si="4"/>
        <v>1103.1183430641775</v>
      </c>
      <c r="F17" s="64">
        <f t="shared" si="5"/>
        <v>24.513740956981721</v>
      </c>
      <c r="G17" s="64">
        <f t="shared" si="6"/>
        <v>5114.7527061200008</v>
      </c>
      <c r="H17" s="64">
        <f>SUM(D17*0.07)+D17</f>
        <v>5114.7527061200008</v>
      </c>
      <c r="I17" s="64">
        <f t="shared" si="7"/>
        <v>1180.3366270786698</v>
      </c>
      <c r="J17" s="64">
        <f t="shared" si="8"/>
        <v>26.229702823970442</v>
      </c>
      <c r="K17" s="285">
        <v>120</v>
      </c>
      <c r="L17" s="285">
        <v>27.836130000000001</v>
      </c>
      <c r="M17" s="285">
        <v>66.802260000000004</v>
      </c>
      <c r="N17" s="285">
        <f t="shared" si="9"/>
        <v>66.491785179560011</v>
      </c>
      <c r="O17" s="285">
        <f t="shared" si="10"/>
        <v>66.491785179560011</v>
      </c>
      <c r="P17" s="285">
        <f t="shared" si="11"/>
        <v>306.88516236720005</v>
      </c>
      <c r="Q17" s="285">
        <f t="shared" si="12"/>
        <v>306.88516236720005</v>
      </c>
      <c r="R17" s="285">
        <f t="shared" si="1"/>
        <v>25.573763530600004</v>
      </c>
      <c r="S17" s="285">
        <f t="shared" si="2"/>
        <v>25.573763530600004</v>
      </c>
    </row>
    <row r="18" spans="1:19" x14ac:dyDescent="0.4">
      <c r="A18" s="5">
        <v>3022</v>
      </c>
      <c r="B18" s="180" t="s">
        <v>4</v>
      </c>
      <c r="C18" s="285">
        <v>3025.1019879999999</v>
      </c>
      <c r="D18" s="285">
        <f t="shared" si="3"/>
        <v>3206.6081072799998</v>
      </c>
      <c r="E18" s="64">
        <f t="shared" si="4"/>
        <v>739.9921785429118</v>
      </c>
      <c r="F18" s="64">
        <f t="shared" si="5"/>
        <v>16.44427063428693</v>
      </c>
      <c r="G18" s="64">
        <f t="shared" si="6"/>
        <v>3431.0706747895997</v>
      </c>
      <c r="H18" s="64">
        <f>SUM(20*45)*4.3333</f>
        <v>3899.9700000000003</v>
      </c>
      <c r="I18" s="64">
        <f t="shared" si="7"/>
        <v>900</v>
      </c>
      <c r="J18" s="64">
        <f t="shared" si="8"/>
        <v>20</v>
      </c>
      <c r="K18" s="285">
        <v>120</v>
      </c>
      <c r="L18" s="285">
        <v>27.836130000000001</v>
      </c>
      <c r="M18" s="285">
        <v>66.802260000000004</v>
      </c>
      <c r="N18" s="285">
        <f t="shared" si="9"/>
        <v>44.603918772264791</v>
      </c>
      <c r="O18" s="285">
        <f t="shared" si="10"/>
        <v>44.603918772264791</v>
      </c>
      <c r="P18" s="285">
        <f t="shared" si="11"/>
        <v>205.86424048737598</v>
      </c>
      <c r="Q18" s="285">
        <f t="shared" si="12"/>
        <v>205.86424048737598</v>
      </c>
      <c r="R18" s="285">
        <f t="shared" si="1"/>
        <v>19.499850000000002</v>
      </c>
      <c r="S18" s="285">
        <f t="shared" si="2"/>
        <v>19.499850000000002</v>
      </c>
    </row>
    <row r="19" spans="1:19" x14ac:dyDescent="0.4">
      <c r="A19" s="5">
        <v>4018</v>
      </c>
      <c r="B19" s="180" t="s">
        <v>160</v>
      </c>
      <c r="C19" s="285"/>
      <c r="D19" s="285"/>
      <c r="E19" s="285"/>
      <c r="F19" s="285"/>
      <c r="G19" s="64">
        <v>3899.97</v>
      </c>
      <c r="H19" s="64">
        <f>SUM(20*45)*4.3333</f>
        <v>3899.9700000000003</v>
      </c>
      <c r="I19" s="64">
        <f t="shared" si="7"/>
        <v>900</v>
      </c>
      <c r="J19" s="64">
        <f t="shared" si="8"/>
        <v>20</v>
      </c>
      <c r="K19" s="285">
        <v>120</v>
      </c>
      <c r="L19" s="285">
        <v>27.84</v>
      </c>
      <c r="M19" s="285">
        <v>66.8</v>
      </c>
      <c r="N19" s="285">
        <f t="shared" si="9"/>
        <v>50.699609999999993</v>
      </c>
      <c r="O19" s="285">
        <f t="shared" si="10"/>
        <v>50.699609999999993</v>
      </c>
      <c r="P19" s="285">
        <f t="shared" si="11"/>
        <v>233.99819999999997</v>
      </c>
      <c r="Q19" s="285">
        <f t="shared" si="12"/>
        <v>233.99819999999997</v>
      </c>
      <c r="R19" s="285">
        <f t="shared" si="1"/>
        <v>19.499850000000002</v>
      </c>
      <c r="S19" s="285">
        <f t="shared" si="2"/>
        <v>19.499850000000002</v>
      </c>
    </row>
    <row r="20" spans="1:19" x14ac:dyDescent="0.4">
      <c r="A20" s="5">
        <v>2010</v>
      </c>
      <c r="B20" s="180" t="s">
        <v>5</v>
      </c>
      <c r="C20" s="285">
        <v>3176.3610199999998</v>
      </c>
      <c r="D20" s="285">
        <f t="shared" si="3"/>
        <v>3366.9426811999997</v>
      </c>
      <c r="E20" s="64">
        <f t="shared" ref="E20:E69" si="23">+D20/4.3333</f>
        <v>776.99274945191871</v>
      </c>
      <c r="F20" s="64">
        <f t="shared" ref="F20:F42" si="24">+E20/45</f>
        <v>17.26650554337597</v>
      </c>
      <c r="G20" s="64">
        <f t="shared" si="6"/>
        <v>3602.6286688839996</v>
      </c>
      <c r="H20" s="64">
        <f t="shared" ref="H20:H26" si="25">SUM(20*45)*4.3333</f>
        <v>3899.9700000000003</v>
      </c>
      <c r="I20" s="64">
        <f t="shared" si="7"/>
        <v>900</v>
      </c>
      <c r="J20" s="64">
        <f t="shared" si="8"/>
        <v>20</v>
      </c>
      <c r="K20" s="285">
        <v>120</v>
      </c>
      <c r="L20" s="285">
        <v>16.706130000000002</v>
      </c>
      <c r="M20" s="285">
        <v>33.401130000000002</v>
      </c>
      <c r="N20" s="285">
        <f t="shared" si="9"/>
        <v>46.834172695491993</v>
      </c>
      <c r="O20" s="285">
        <f t="shared" si="10"/>
        <v>46.834172695491993</v>
      </c>
      <c r="P20" s="285">
        <f t="shared" si="11"/>
        <v>216.15772013303996</v>
      </c>
      <c r="Q20" s="285">
        <f t="shared" si="12"/>
        <v>216.15772013303996</v>
      </c>
      <c r="R20" s="285">
        <f t="shared" si="1"/>
        <v>19.499850000000002</v>
      </c>
      <c r="S20" s="285">
        <f t="shared" si="2"/>
        <v>19.499850000000002</v>
      </c>
    </row>
    <row r="21" spans="1:19" x14ac:dyDescent="0.4">
      <c r="A21" s="5">
        <v>2012</v>
      </c>
      <c r="B21" s="180" t="s">
        <v>8</v>
      </c>
      <c r="C21" s="285">
        <v>3334.8897439999996</v>
      </c>
      <c r="D21" s="285">
        <f>SUM(C21*0.06)+C21</f>
        <v>3534.9831286399994</v>
      </c>
      <c r="E21" s="64">
        <f t="shared" si="23"/>
        <v>815.77161254471173</v>
      </c>
      <c r="F21" s="64">
        <f t="shared" si="24"/>
        <v>18.12825805654915</v>
      </c>
      <c r="G21" s="64">
        <f t="shared" si="6"/>
        <v>3782.4319476447995</v>
      </c>
      <c r="H21" s="64">
        <f t="shared" si="25"/>
        <v>3899.9700000000003</v>
      </c>
      <c r="I21" s="64">
        <f t="shared" si="7"/>
        <v>900</v>
      </c>
      <c r="J21" s="64">
        <f t="shared" si="8"/>
        <v>20</v>
      </c>
      <c r="K21" s="285">
        <v>120</v>
      </c>
      <c r="L21" s="285">
        <v>16.706130000000002</v>
      </c>
      <c r="M21" s="285">
        <v>33.401130000000002</v>
      </c>
      <c r="N21" s="285">
        <f t="shared" si="9"/>
        <v>49.17161531938239</v>
      </c>
      <c r="O21" s="285">
        <f t="shared" si="10"/>
        <v>49.17161531938239</v>
      </c>
      <c r="P21" s="285">
        <f t="shared" si="11"/>
        <v>226.94591685868795</v>
      </c>
      <c r="Q21" s="285">
        <f t="shared" si="12"/>
        <v>226.94591685868795</v>
      </c>
      <c r="R21" s="285">
        <f t="shared" si="1"/>
        <v>19.499850000000002</v>
      </c>
      <c r="S21" s="285">
        <f t="shared" si="2"/>
        <v>19.499850000000002</v>
      </c>
    </row>
    <row r="22" spans="1:19" x14ac:dyDescent="0.4">
      <c r="A22" s="5">
        <v>2014</v>
      </c>
      <c r="B22" s="180" t="s">
        <v>7</v>
      </c>
      <c r="C22" s="285">
        <v>3493.44094</v>
      </c>
      <c r="D22" s="285">
        <f t="shared" si="3"/>
        <v>3703.0473963999998</v>
      </c>
      <c r="E22" s="64">
        <f t="shared" si="23"/>
        <v>854.55597267671283</v>
      </c>
      <c r="F22" s="64">
        <f t="shared" si="24"/>
        <v>18.990132726149174</v>
      </c>
      <c r="G22" s="64">
        <f t="shared" si="6"/>
        <v>3962.2607141479998</v>
      </c>
      <c r="H22" s="64">
        <f t="shared" ref="H22:H42" si="26">SUM(D22*0.07)+D22</f>
        <v>3962.2607141479998</v>
      </c>
      <c r="I22" s="64">
        <f t="shared" si="7"/>
        <v>914.37489076408269</v>
      </c>
      <c r="J22" s="64">
        <f t="shared" si="8"/>
        <v>20.319442016979615</v>
      </c>
      <c r="K22" s="285">
        <v>120</v>
      </c>
      <c r="L22" s="285">
        <v>16.706130000000002</v>
      </c>
      <c r="M22" s="285">
        <v>33.401130000000002</v>
      </c>
      <c r="N22" s="285">
        <f t="shared" si="9"/>
        <v>51.509389283923994</v>
      </c>
      <c r="O22" s="285">
        <f t="shared" si="10"/>
        <v>51.509389283923994</v>
      </c>
      <c r="P22" s="285">
        <f t="shared" si="11"/>
        <v>237.73564284887999</v>
      </c>
      <c r="Q22" s="285">
        <f t="shared" si="12"/>
        <v>237.73564284887999</v>
      </c>
      <c r="R22" s="285">
        <f t="shared" si="1"/>
        <v>19.811303570739998</v>
      </c>
      <c r="S22" s="285">
        <f t="shared" si="2"/>
        <v>19.811303570739998</v>
      </c>
    </row>
    <row r="23" spans="1:19" x14ac:dyDescent="0.4">
      <c r="A23" s="5">
        <v>2020</v>
      </c>
      <c r="B23" s="180" t="s">
        <v>162</v>
      </c>
      <c r="C23" s="285">
        <v>5639.9663799999998</v>
      </c>
      <c r="D23" s="285">
        <f t="shared" ref="D23:D26" si="27">SUM(C23*0.06)+C23</f>
        <v>5978.3643628</v>
      </c>
      <c r="E23" s="64">
        <f t="shared" si="23"/>
        <v>1379.6331578242907</v>
      </c>
      <c r="F23" s="64">
        <f t="shared" si="24"/>
        <v>30.658514618317572</v>
      </c>
      <c r="G23" s="64">
        <f t="shared" si="6"/>
        <v>6396.849868196</v>
      </c>
      <c r="H23" s="64">
        <f t="shared" si="25"/>
        <v>3899.9700000000003</v>
      </c>
      <c r="I23" s="64">
        <f t="shared" si="7"/>
        <v>900</v>
      </c>
      <c r="J23" s="64">
        <f t="shared" si="8"/>
        <v>20</v>
      </c>
      <c r="K23" s="285">
        <v>120</v>
      </c>
      <c r="L23" s="285">
        <v>27.836130000000001</v>
      </c>
      <c r="M23" s="285">
        <v>79.323509999999999</v>
      </c>
      <c r="N23" s="285">
        <f t="shared" si="9"/>
        <v>83.159048286548</v>
      </c>
      <c r="O23" s="285">
        <f t="shared" si="10"/>
        <v>83.159048286548</v>
      </c>
      <c r="P23" s="285">
        <f t="shared" si="11"/>
        <v>383.81099209176</v>
      </c>
      <c r="Q23" s="285">
        <f t="shared" si="12"/>
        <v>383.81099209176</v>
      </c>
      <c r="R23" s="285">
        <f t="shared" si="1"/>
        <v>19.499850000000002</v>
      </c>
      <c r="S23" s="285">
        <f t="shared" si="2"/>
        <v>19.499850000000002</v>
      </c>
    </row>
    <row r="24" spans="1:19" x14ac:dyDescent="0.4">
      <c r="A24" s="5">
        <v>2022</v>
      </c>
      <c r="B24" s="180" t="s">
        <v>9</v>
      </c>
      <c r="C24" s="285">
        <v>8048.4254519999995</v>
      </c>
      <c r="D24" s="285">
        <f t="shared" si="27"/>
        <v>8531.330979119999</v>
      </c>
      <c r="E24" s="64">
        <f t="shared" si="23"/>
        <v>1968.7838319802456</v>
      </c>
      <c r="F24" s="64">
        <f t="shared" si="24"/>
        <v>43.750751821783233</v>
      </c>
      <c r="G24" s="64">
        <f t="shared" si="6"/>
        <v>9128.5241476583997</v>
      </c>
      <c r="H24" s="64">
        <f t="shared" si="25"/>
        <v>3899.9700000000003</v>
      </c>
      <c r="I24" s="64">
        <f t="shared" si="7"/>
        <v>900</v>
      </c>
      <c r="J24" s="64">
        <f t="shared" si="8"/>
        <v>20</v>
      </c>
      <c r="K24" s="285">
        <v>120</v>
      </c>
      <c r="L24" s="285">
        <v>27.836130000000001</v>
      </c>
      <c r="M24" s="285">
        <v>79.323509999999999</v>
      </c>
      <c r="N24" s="285">
        <f t="shared" si="9"/>
        <v>118.67081391955919</v>
      </c>
      <c r="O24" s="285">
        <f t="shared" si="10"/>
        <v>118.67081391955919</v>
      </c>
      <c r="P24" s="285">
        <f t="shared" si="11"/>
        <v>547.711448859504</v>
      </c>
      <c r="Q24" s="285">
        <f t="shared" si="12"/>
        <v>547.711448859504</v>
      </c>
      <c r="R24" s="285">
        <f t="shared" si="1"/>
        <v>19.499850000000002</v>
      </c>
      <c r="S24" s="285">
        <f t="shared" si="2"/>
        <v>19.499850000000002</v>
      </c>
    </row>
    <row r="25" spans="1:19" x14ac:dyDescent="0.4">
      <c r="A25" s="5">
        <v>2024</v>
      </c>
      <c r="B25" s="180" t="s">
        <v>11</v>
      </c>
      <c r="C25" s="285">
        <v>8450.9776239999992</v>
      </c>
      <c r="D25" s="285">
        <f t="shared" si="27"/>
        <v>8958.0362814399996</v>
      </c>
      <c r="E25" s="64">
        <f t="shared" si="23"/>
        <v>2067.2550438326448</v>
      </c>
      <c r="F25" s="64">
        <f t="shared" si="24"/>
        <v>45.939000974058771</v>
      </c>
      <c r="G25" s="64">
        <f t="shared" si="6"/>
        <v>9585.0988211408003</v>
      </c>
      <c r="H25" s="64">
        <f t="shared" si="25"/>
        <v>3899.9700000000003</v>
      </c>
      <c r="I25" s="64">
        <f t="shared" si="7"/>
        <v>900</v>
      </c>
      <c r="J25" s="64">
        <f t="shared" si="8"/>
        <v>20</v>
      </c>
      <c r="K25" s="285">
        <v>120</v>
      </c>
      <c r="L25" s="285">
        <v>27.836130000000001</v>
      </c>
      <c r="M25" s="285">
        <v>79.323509999999999</v>
      </c>
      <c r="N25" s="285">
        <f t="shared" si="9"/>
        <v>124.60628467483039</v>
      </c>
      <c r="O25" s="285">
        <f t="shared" si="10"/>
        <v>124.60628467483039</v>
      </c>
      <c r="P25" s="285">
        <f t="shared" si="11"/>
        <v>575.10592926844799</v>
      </c>
      <c r="Q25" s="285">
        <f t="shared" si="12"/>
        <v>575.10592926844799</v>
      </c>
      <c r="R25" s="285">
        <f t="shared" si="1"/>
        <v>19.499850000000002</v>
      </c>
      <c r="S25" s="285">
        <f t="shared" si="2"/>
        <v>19.499850000000002</v>
      </c>
    </row>
    <row r="26" spans="1:19" x14ac:dyDescent="0.4">
      <c r="A26" s="5">
        <v>2026</v>
      </c>
      <c r="B26" s="180" t="s">
        <v>10</v>
      </c>
      <c r="C26" s="285">
        <v>8853.5297959999989</v>
      </c>
      <c r="D26" s="285">
        <f t="shared" si="27"/>
        <v>9384.7415837599983</v>
      </c>
      <c r="E26" s="64">
        <f t="shared" si="23"/>
        <v>2165.7262556850433</v>
      </c>
      <c r="F26" s="64">
        <f t="shared" si="24"/>
        <v>48.127250126334296</v>
      </c>
      <c r="G26" s="64">
        <f t="shared" si="6"/>
        <v>10041.673494623199</v>
      </c>
      <c r="H26" s="64">
        <f t="shared" si="25"/>
        <v>3899.9700000000003</v>
      </c>
      <c r="I26" s="64">
        <f t="shared" si="7"/>
        <v>900</v>
      </c>
      <c r="J26" s="64">
        <f t="shared" si="8"/>
        <v>20</v>
      </c>
      <c r="K26" s="285">
        <v>120</v>
      </c>
      <c r="L26" s="285">
        <v>27.836130000000001</v>
      </c>
      <c r="M26" s="285">
        <v>79.323509999999999</v>
      </c>
      <c r="N26" s="285">
        <f t="shared" si="9"/>
        <v>130.54175543010157</v>
      </c>
      <c r="O26" s="285">
        <f t="shared" si="10"/>
        <v>130.54175543010157</v>
      </c>
      <c r="P26" s="285">
        <f t="shared" si="11"/>
        <v>602.50040967739187</v>
      </c>
      <c r="Q26" s="285">
        <f t="shared" si="12"/>
        <v>602.50040967739187</v>
      </c>
      <c r="R26" s="285">
        <f t="shared" si="1"/>
        <v>19.499850000000002</v>
      </c>
      <c r="S26" s="285">
        <f t="shared" si="2"/>
        <v>19.499850000000002</v>
      </c>
    </row>
    <row r="27" spans="1:19" x14ac:dyDescent="0.4">
      <c r="A27" s="5">
        <v>2046</v>
      </c>
      <c r="B27" s="180" t="s">
        <v>69</v>
      </c>
      <c r="C27" s="285">
        <v>2249.9528200000004</v>
      </c>
      <c r="D27" s="285">
        <f>SUM(C27*0.06)+C27</f>
        <v>2384.9499892000003</v>
      </c>
      <c r="E27" s="64">
        <f t="shared" si="23"/>
        <v>550.37730810237008</v>
      </c>
      <c r="F27" s="64">
        <f t="shared" si="24"/>
        <v>12.230606846719335</v>
      </c>
      <c r="G27" s="64"/>
      <c r="H27" s="64">
        <v>1304.3699999999999</v>
      </c>
      <c r="I27" s="64">
        <f>+H27/4.3333</f>
        <v>301.01077700597693</v>
      </c>
      <c r="J27" s="64">
        <f>+I27/45</f>
        <v>6.6891283779105981</v>
      </c>
      <c r="K27" s="285">
        <v>120</v>
      </c>
      <c r="L27" s="285"/>
      <c r="M27" s="285"/>
      <c r="N27" s="285"/>
      <c r="O27" s="285"/>
      <c r="P27" s="285"/>
      <c r="Q27" s="285"/>
      <c r="R27" s="285">
        <f>+H27*0.005</f>
        <v>6.5218499999999997</v>
      </c>
      <c r="S27" s="285">
        <f t="shared" ref="S27:S33" si="28">+H27*0.005</f>
        <v>6.5218499999999997</v>
      </c>
    </row>
    <row r="28" spans="1:19" x14ac:dyDescent="0.4">
      <c r="A28" s="5">
        <v>2048</v>
      </c>
      <c r="B28" s="180" t="s">
        <v>66</v>
      </c>
      <c r="C28" s="285">
        <v>2598.7182600000001</v>
      </c>
      <c r="D28" s="285">
        <f t="shared" si="3"/>
        <v>2754.6413556000002</v>
      </c>
      <c r="E28" s="64">
        <f t="shared" si="23"/>
        <v>635.69135661043549</v>
      </c>
      <c r="F28" s="64">
        <f t="shared" si="24"/>
        <v>14.12647459134301</v>
      </c>
      <c r="G28" s="64"/>
      <c r="H28" s="64">
        <v>2606.88</v>
      </c>
      <c r="I28" s="64">
        <f>+H28/4.3333</f>
        <v>601.59231994092261</v>
      </c>
      <c r="J28" s="64">
        <f>+I28/45</f>
        <v>13.368718220909392</v>
      </c>
      <c r="K28" s="285">
        <v>120</v>
      </c>
      <c r="L28" s="285"/>
      <c r="M28" s="285"/>
      <c r="N28" s="285"/>
      <c r="O28" s="285"/>
      <c r="P28" s="285"/>
      <c r="Q28" s="285"/>
      <c r="R28" s="285">
        <f>+H28*0.005</f>
        <v>13.034400000000002</v>
      </c>
      <c r="S28" s="285">
        <f t="shared" si="28"/>
        <v>13.034400000000002</v>
      </c>
    </row>
    <row r="29" spans="1:19" x14ac:dyDescent="0.4">
      <c r="A29" s="5">
        <v>2050</v>
      </c>
      <c r="B29" s="180" t="s">
        <v>67</v>
      </c>
      <c r="C29" s="285">
        <v>2932.3263360000001</v>
      </c>
      <c r="D29" s="285">
        <f t="shared" si="3"/>
        <v>3108.26591616</v>
      </c>
      <c r="E29" s="64">
        <f t="shared" si="23"/>
        <v>717.29765217270892</v>
      </c>
      <c r="F29" s="64">
        <f t="shared" si="24"/>
        <v>15.939947826060198</v>
      </c>
      <c r="G29" s="64"/>
      <c r="H29" s="64">
        <v>4021.78</v>
      </c>
      <c r="I29" s="64">
        <f>+H29/4.3333</f>
        <v>928.11021623243255</v>
      </c>
      <c r="J29" s="64">
        <f>+I29/45</f>
        <v>20.624671471831835</v>
      </c>
      <c r="K29" s="285">
        <v>120</v>
      </c>
      <c r="L29" s="285"/>
      <c r="M29" s="285"/>
      <c r="N29" s="285"/>
      <c r="O29" s="285"/>
      <c r="P29" s="285"/>
      <c r="Q29" s="285"/>
      <c r="R29" s="285">
        <f>+H29*0.005</f>
        <v>20.108900000000002</v>
      </c>
      <c r="S29" s="285">
        <f t="shared" si="28"/>
        <v>20.108900000000002</v>
      </c>
    </row>
    <row r="30" spans="1:19" x14ac:dyDescent="0.4">
      <c r="A30" s="5">
        <v>2052</v>
      </c>
      <c r="B30" s="180" t="s">
        <v>68</v>
      </c>
      <c r="C30" s="285">
        <v>3208.0465400000003</v>
      </c>
      <c r="D30" s="285">
        <f t="shared" si="3"/>
        <v>3400.5293324000004</v>
      </c>
      <c r="E30" s="64">
        <f t="shared" si="23"/>
        <v>784.74357473519024</v>
      </c>
      <c r="F30" s="64">
        <f t="shared" si="24"/>
        <v>17.43874610522645</v>
      </c>
      <c r="G30" s="64">
        <f t="shared" si="6"/>
        <v>3638.5663856680003</v>
      </c>
      <c r="H30" s="64">
        <v>5869.5</v>
      </c>
      <c r="I30" s="64">
        <f t="shared" si="7"/>
        <v>1354.5104193109178</v>
      </c>
      <c r="J30" s="64">
        <f t="shared" si="8"/>
        <v>30.100231540242618</v>
      </c>
      <c r="K30" s="285">
        <v>120</v>
      </c>
      <c r="L30" s="285">
        <v>20.88</v>
      </c>
      <c r="M30" s="285">
        <v>45.93</v>
      </c>
      <c r="N30" s="285">
        <f>+G30*0.013</f>
        <v>47.301363013684004</v>
      </c>
      <c r="O30" s="285">
        <f>+G30*0.013</f>
        <v>47.301363013684004</v>
      </c>
      <c r="P30" s="285">
        <f>+G30*0.06</f>
        <v>218.31398314008001</v>
      </c>
      <c r="Q30" s="285">
        <f>+G30*0.06</f>
        <v>218.31398314008001</v>
      </c>
      <c r="R30" s="285">
        <f t="shared" ref="R30:R63" si="29">+H30*0.005</f>
        <v>29.3475</v>
      </c>
      <c r="S30" s="285">
        <f t="shared" si="28"/>
        <v>29.3475</v>
      </c>
    </row>
    <row r="31" spans="1:19" x14ac:dyDescent="0.4">
      <c r="A31" s="5">
        <v>4000</v>
      </c>
      <c r="B31" s="180" t="s">
        <v>70</v>
      </c>
      <c r="C31" s="285">
        <v>2249.9528200000004</v>
      </c>
      <c r="D31" s="285">
        <f t="shared" ref="D31:D34" si="30">SUM(C31*0.06)+C31</f>
        <v>2384.9499892000003</v>
      </c>
      <c r="E31" s="64">
        <f t="shared" si="23"/>
        <v>550.37730810237008</v>
      </c>
      <c r="F31" s="64">
        <f t="shared" si="24"/>
        <v>12.230606846719335</v>
      </c>
      <c r="G31" s="64"/>
      <c r="H31" s="64">
        <v>1304.3699999999999</v>
      </c>
      <c r="I31" s="64">
        <f>+H31/4.3333</f>
        <v>301.01077700597693</v>
      </c>
      <c r="J31" s="64">
        <f>+I31/45</f>
        <v>6.6891283779105981</v>
      </c>
      <c r="K31" s="285">
        <v>120</v>
      </c>
      <c r="L31" s="285"/>
      <c r="M31" s="285"/>
      <c r="N31" s="285"/>
      <c r="O31" s="285"/>
      <c r="P31" s="285"/>
      <c r="Q31" s="285"/>
      <c r="R31" s="285">
        <f>+H31*0.005</f>
        <v>6.5218499999999997</v>
      </c>
      <c r="S31" s="285">
        <f t="shared" si="28"/>
        <v>6.5218499999999997</v>
      </c>
    </row>
    <row r="32" spans="1:19" x14ac:dyDescent="0.4">
      <c r="A32" s="5">
        <v>4001</v>
      </c>
      <c r="B32" s="180" t="s">
        <v>71</v>
      </c>
      <c r="C32" s="285">
        <v>2598.7182600000001</v>
      </c>
      <c r="D32" s="285">
        <f t="shared" si="30"/>
        <v>2754.6413556000002</v>
      </c>
      <c r="E32" s="64">
        <f t="shared" si="23"/>
        <v>635.69135661043549</v>
      </c>
      <c r="F32" s="64">
        <f t="shared" si="24"/>
        <v>14.12647459134301</v>
      </c>
      <c r="G32" s="64"/>
      <c r="H32" s="64">
        <v>2606.88</v>
      </c>
      <c r="I32" s="64">
        <f>+H32/4.3333</f>
        <v>601.59231994092261</v>
      </c>
      <c r="J32" s="64">
        <f>+I32/45</f>
        <v>13.368718220909392</v>
      </c>
      <c r="K32" s="285">
        <v>120</v>
      </c>
      <c r="L32" s="285"/>
      <c r="M32" s="285"/>
      <c r="N32" s="285"/>
      <c r="O32" s="285"/>
      <c r="P32" s="285"/>
      <c r="Q32" s="285"/>
      <c r="R32" s="285">
        <f>+H32*0.005</f>
        <v>13.034400000000002</v>
      </c>
      <c r="S32" s="285">
        <f t="shared" si="28"/>
        <v>13.034400000000002</v>
      </c>
    </row>
    <row r="33" spans="1:19" x14ac:dyDescent="0.4">
      <c r="A33" s="5">
        <v>4002</v>
      </c>
      <c r="B33" s="180" t="s">
        <v>72</v>
      </c>
      <c r="C33" s="285">
        <v>2932.3263360000001</v>
      </c>
      <c r="D33" s="285">
        <f t="shared" si="30"/>
        <v>3108.26591616</v>
      </c>
      <c r="E33" s="64">
        <f t="shared" si="23"/>
        <v>717.29765217270892</v>
      </c>
      <c r="F33" s="64">
        <f t="shared" si="24"/>
        <v>15.939947826060198</v>
      </c>
      <c r="G33" s="64"/>
      <c r="H33" s="64">
        <v>4021.78</v>
      </c>
      <c r="I33" s="64">
        <f>+H33/4.3333</f>
        <v>928.11021623243255</v>
      </c>
      <c r="J33" s="64">
        <f>+I33/45</f>
        <v>20.624671471831835</v>
      </c>
      <c r="K33" s="285">
        <v>120</v>
      </c>
      <c r="L33" s="285"/>
      <c r="M33" s="285"/>
      <c r="N33" s="285"/>
      <c r="O33" s="285"/>
      <c r="P33" s="285"/>
      <c r="Q33" s="285"/>
      <c r="R33" s="285">
        <f>+H33*0.005</f>
        <v>20.108900000000002</v>
      </c>
      <c r="S33" s="285">
        <f t="shared" si="28"/>
        <v>20.108900000000002</v>
      </c>
    </row>
    <row r="34" spans="1:19" x14ac:dyDescent="0.4">
      <c r="A34" s="5">
        <v>4003</v>
      </c>
      <c r="B34" s="180" t="s">
        <v>73</v>
      </c>
      <c r="C34" s="285">
        <v>3208.0465400000003</v>
      </c>
      <c r="D34" s="285">
        <f t="shared" si="30"/>
        <v>3400.5293324000004</v>
      </c>
      <c r="E34" s="64">
        <f t="shared" si="23"/>
        <v>784.74357473519024</v>
      </c>
      <c r="F34" s="64">
        <f t="shared" si="24"/>
        <v>17.43874610522645</v>
      </c>
      <c r="G34" s="64">
        <f t="shared" si="6"/>
        <v>3638.5663856680003</v>
      </c>
      <c r="H34" s="64">
        <v>5869.5</v>
      </c>
      <c r="I34" s="64">
        <f t="shared" ref="I34" si="31">+H34/4.3333</f>
        <v>1354.5104193109178</v>
      </c>
      <c r="J34" s="64">
        <f t="shared" ref="J34" si="32">+I34/45</f>
        <v>30.100231540242618</v>
      </c>
      <c r="K34" s="285">
        <v>120</v>
      </c>
      <c r="L34" s="285">
        <v>20.88</v>
      </c>
      <c r="M34" s="285">
        <v>45.93</v>
      </c>
      <c r="N34" s="285">
        <f>+G34*0.013</f>
        <v>47.301363013684004</v>
      </c>
      <c r="O34" s="285">
        <f>+G34*0.013</f>
        <v>47.301363013684004</v>
      </c>
      <c r="P34" s="285">
        <f>+G34*0.06</f>
        <v>218.31398314008001</v>
      </c>
      <c r="Q34" s="285">
        <f>+G34*0.06</f>
        <v>218.31398314008001</v>
      </c>
      <c r="R34" s="285">
        <f t="shared" si="29"/>
        <v>29.3475</v>
      </c>
      <c r="S34" s="285">
        <f t="shared" ref="S34:S63" si="33">+H34*0.005</f>
        <v>29.3475</v>
      </c>
    </row>
    <row r="35" spans="1:19" x14ac:dyDescent="0.4">
      <c r="A35" s="5">
        <v>3032</v>
      </c>
      <c r="B35" s="180" t="s">
        <v>141</v>
      </c>
      <c r="C35" s="285">
        <v>7623.1203800000003</v>
      </c>
      <c r="D35" s="285">
        <f t="shared" si="3"/>
        <v>8080.5076028000003</v>
      </c>
      <c r="E35" s="64">
        <f t="shared" si="23"/>
        <v>1864.7468679297533</v>
      </c>
      <c r="F35" s="64">
        <f t="shared" si="24"/>
        <v>41.438819287327853</v>
      </c>
      <c r="G35" s="64">
        <f t="shared" si="6"/>
        <v>8646.1431349960003</v>
      </c>
      <c r="H35" s="64">
        <f t="shared" si="26"/>
        <v>8646.1431349960003</v>
      </c>
      <c r="I35" s="64">
        <f t="shared" si="7"/>
        <v>1995.2791486848359</v>
      </c>
      <c r="J35" s="64">
        <f t="shared" si="8"/>
        <v>44.339536637440801</v>
      </c>
      <c r="K35" s="285">
        <v>120</v>
      </c>
      <c r="L35" s="285">
        <v>27.836130000000001</v>
      </c>
      <c r="M35" s="285">
        <v>66.802260000000004</v>
      </c>
      <c r="N35" s="285">
        <f t="shared" ref="N35:N67" si="34">+G35*0.013</f>
        <v>112.39986075494799</v>
      </c>
      <c r="O35" s="285">
        <f t="shared" ref="O35:O67" si="35">+G35*0.013</f>
        <v>112.39986075494799</v>
      </c>
      <c r="P35" s="285">
        <f t="shared" ref="P35:P67" si="36">+G35*0.06</f>
        <v>518.76858809976</v>
      </c>
      <c r="Q35" s="285">
        <f t="shared" ref="Q35:Q67" si="37">+G35*0.06</f>
        <v>518.76858809976</v>
      </c>
      <c r="R35" s="285">
        <f t="shared" si="29"/>
        <v>43.230715674980004</v>
      </c>
      <c r="S35" s="285">
        <f t="shared" si="33"/>
        <v>43.230715674980004</v>
      </c>
    </row>
    <row r="36" spans="1:19" x14ac:dyDescent="0.4">
      <c r="A36" s="5">
        <v>2060</v>
      </c>
      <c r="B36" s="180" t="s">
        <v>13</v>
      </c>
      <c r="C36" s="285">
        <v>8009.8073199999999</v>
      </c>
      <c r="D36" s="285">
        <f t="shared" ref="D36:D38" si="38">SUM(C36*0.06)+C36</f>
        <v>8490.3957592000006</v>
      </c>
      <c r="E36" s="64">
        <f t="shared" si="23"/>
        <v>1959.3371701013084</v>
      </c>
      <c r="F36" s="64">
        <f t="shared" si="24"/>
        <v>43.540826002251301</v>
      </c>
      <c r="G36" s="64">
        <f t="shared" si="6"/>
        <v>9084.7234623439999</v>
      </c>
      <c r="H36" s="64">
        <f t="shared" ref="H36:H38" si="39">SUM(20*45)*4.3333</f>
        <v>3899.9700000000003</v>
      </c>
      <c r="I36" s="64">
        <f t="shared" si="7"/>
        <v>900</v>
      </c>
      <c r="J36" s="64">
        <f t="shared" si="8"/>
        <v>20</v>
      </c>
      <c r="K36" s="285">
        <v>120</v>
      </c>
      <c r="L36" s="285">
        <v>27.836130000000001</v>
      </c>
      <c r="M36" s="285">
        <v>79.323509999999999</v>
      </c>
      <c r="N36" s="285">
        <f t="shared" si="34"/>
        <v>118.10140501047199</v>
      </c>
      <c r="O36" s="285">
        <f t="shared" si="35"/>
        <v>118.10140501047199</v>
      </c>
      <c r="P36" s="285">
        <f t="shared" si="36"/>
        <v>545.08340774063993</v>
      </c>
      <c r="Q36" s="285">
        <f t="shared" si="37"/>
        <v>545.08340774063993</v>
      </c>
      <c r="R36" s="285">
        <f t="shared" si="29"/>
        <v>19.499850000000002</v>
      </c>
      <c r="S36" s="285">
        <f t="shared" si="33"/>
        <v>19.499850000000002</v>
      </c>
    </row>
    <row r="37" spans="1:19" x14ac:dyDescent="0.4">
      <c r="A37" s="5">
        <v>2062</v>
      </c>
      <c r="B37" s="180" t="s">
        <v>15</v>
      </c>
      <c r="C37" s="285">
        <v>8409.6066720000017</v>
      </c>
      <c r="D37" s="285">
        <f t="shared" si="38"/>
        <v>8914.1830723200019</v>
      </c>
      <c r="E37" s="64">
        <f t="shared" si="23"/>
        <v>2057.1349946507285</v>
      </c>
      <c r="F37" s="64">
        <f t="shared" si="24"/>
        <v>45.71411099223841</v>
      </c>
      <c r="G37" s="64">
        <f t="shared" si="6"/>
        <v>9538.1758873824019</v>
      </c>
      <c r="H37" s="64">
        <f t="shared" si="39"/>
        <v>3899.9700000000003</v>
      </c>
      <c r="I37" s="64">
        <f t="shared" si="7"/>
        <v>900</v>
      </c>
      <c r="J37" s="64">
        <f t="shared" si="8"/>
        <v>20</v>
      </c>
      <c r="K37" s="285">
        <v>120</v>
      </c>
      <c r="L37" s="285">
        <v>27.836130000000001</v>
      </c>
      <c r="M37" s="285">
        <v>79.323509999999999</v>
      </c>
      <c r="N37" s="285">
        <f t="shared" si="34"/>
        <v>123.99628653597122</v>
      </c>
      <c r="O37" s="285">
        <f t="shared" si="35"/>
        <v>123.99628653597122</v>
      </c>
      <c r="P37" s="285">
        <f t="shared" si="36"/>
        <v>572.29055324294404</v>
      </c>
      <c r="Q37" s="285">
        <f t="shared" si="37"/>
        <v>572.29055324294404</v>
      </c>
      <c r="R37" s="285">
        <f t="shared" si="29"/>
        <v>19.499850000000002</v>
      </c>
      <c r="S37" s="285">
        <f t="shared" si="33"/>
        <v>19.499850000000002</v>
      </c>
    </row>
    <row r="38" spans="1:19" x14ac:dyDescent="0.4">
      <c r="A38" s="5">
        <v>2064</v>
      </c>
      <c r="B38" s="180" t="s">
        <v>14</v>
      </c>
      <c r="C38" s="285">
        <v>8812.1588440000014</v>
      </c>
      <c r="D38" s="285">
        <f t="shared" si="38"/>
        <v>9340.8883746400024</v>
      </c>
      <c r="E38" s="64">
        <f t="shared" si="23"/>
        <v>2155.6062065031274</v>
      </c>
      <c r="F38" s="64">
        <f t="shared" si="24"/>
        <v>47.902360144513942</v>
      </c>
      <c r="G38" s="64">
        <f t="shared" si="6"/>
        <v>9994.7505608648025</v>
      </c>
      <c r="H38" s="64">
        <f t="shared" si="39"/>
        <v>3899.9700000000003</v>
      </c>
      <c r="I38" s="64">
        <f t="shared" si="7"/>
        <v>900</v>
      </c>
      <c r="J38" s="64">
        <f t="shared" si="8"/>
        <v>20</v>
      </c>
      <c r="K38" s="285">
        <v>120</v>
      </c>
      <c r="L38" s="285">
        <v>27.836130000000001</v>
      </c>
      <c r="M38" s="285">
        <v>79.323509999999999</v>
      </c>
      <c r="N38" s="285">
        <f t="shared" si="34"/>
        <v>129.93175729124243</v>
      </c>
      <c r="O38" s="285">
        <f t="shared" si="35"/>
        <v>129.93175729124243</v>
      </c>
      <c r="P38" s="285">
        <f t="shared" si="36"/>
        <v>599.68503365188815</v>
      </c>
      <c r="Q38" s="285">
        <f t="shared" si="37"/>
        <v>599.68503365188815</v>
      </c>
      <c r="R38" s="285">
        <f t="shared" si="29"/>
        <v>19.499850000000002</v>
      </c>
      <c r="S38" s="285">
        <f t="shared" si="33"/>
        <v>19.499850000000002</v>
      </c>
    </row>
    <row r="39" spans="1:19" x14ac:dyDescent="0.4">
      <c r="A39" s="5">
        <v>3030</v>
      </c>
      <c r="B39" s="180" t="s">
        <v>142</v>
      </c>
      <c r="C39" s="285">
        <v>5756.8994320000002</v>
      </c>
      <c r="D39" s="285">
        <f t="shared" si="3"/>
        <v>6102.3133979200002</v>
      </c>
      <c r="E39" s="64">
        <f t="shared" si="23"/>
        <v>1408.2370013430873</v>
      </c>
      <c r="F39" s="64">
        <f t="shared" si="24"/>
        <v>31.294155585401938</v>
      </c>
      <c r="G39" s="64">
        <f t="shared" si="6"/>
        <v>6529.4753357744003</v>
      </c>
      <c r="H39" s="64">
        <f t="shared" si="26"/>
        <v>6529.4753357744003</v>
      </c>
      <c r="I39" s="64">
        <f t="shared" si="7"/>
        <v>1506.8135914371032</v>
      </c>
      <c r="J39" s="64">
        <f t="shared" si="8"/>
        <v>33.484746476380074</v>
      </c>
      <c r="K39" s="285">
        <v>120</v>
      </c>
      <c r="L39" s="285">
        <v>27.836130000000001</v>
      </c>
      <c r="M39" s="285">
        <v>66.802260000000004</v>
      </c>
      <c r="N39" s="285">
        <f t="shared" si="34"/>
        <v>84.883179365067193</v>
      </c>
      <c r="O39" s="285">
        <f t="shared" si="35"/>
        <v>84.883179365067193</v>
      </c>
      <c r="P39" s="285">
        <f t="shared" si="36"/>
        <v>391.76852014646403</v>
      </c>
      <c r="Q39" s="285">
        <f t="shared" si="37"/>
        <v>391.76852014646403</v>
      </c>
      <c r="R39" s="285">
        <f t="shared" si="29"/>
        <v>32.647376678872</v>
      </c>
      <c r="S39" s="285">
        <f t="shared" si="33"/>
        <v>32.647376678872</v>
      </c>
    </row>
    <row r="40" spans="1:19" x14ac:dyDescent="0.4">
      <c r="A40" s="5">
        <v>2054</v>
      </c>
      <c r="B40" s="180" t="s">
        <v>16</v>
      </c>
      <c r="C40" s="285">
        <v>6045.2713720000011</v>
      </c>
      <c r="D40" s="285">
        <f t="shared" ref="D40:D42" si="40">SUM(C40*0.06)+C40</f>
        <v>6407.9876543200007</v>
      </c>
      <c r="E40" s="64">
        <f t="shared" si="23"/>
        <v>1478.7777569796692</v>
      </c>
      <c r="F40" s="64">
        <f t="shared" si="24"/>
        <v>32.861727932881536</v>
      </c>
      <c r="G40" s="64">
        <f t="shared" si="6"/>
        <v>6856.546790122401</v>
      </c>
      <c r="H40" s="64">
        <f t="shared" si="26"/>
        <v>6856.546790122401</v>
      </c>
      <c r="I40" s="64">
        <f t="shared" si="7"/>
        <v>1582.292199968246</v>
      </c>
      <c r="J40" s="64">
        <f t="shared" si="8"/>
        <v>35.162048888183243</v>
      </c>
      <c r="K40" s="285">
        <v>120</v>
      </c>
      <c r="L40" s="285">
        <v>27.836130000000001</v>
      </c>
      <c r="M40" s="285">
        <v>79.323509999999999</v>
      </c>
      <c r="N40" s="285">
        <f t="shared" si="34"/>
        <v>89.135108271591207</v>
      </c>
      <c r="O40" s="285">
        <f t="shared" si="35"/>
        <v>89.135108271591207</v>
      </c>
      <c r="P40" s="285">
        <f t="shared" si="36"/>
        <v>411.39280740734404</v>
      </c>
      <c r="Q40" s="285">
        <f t="shared" si="37"/>
        <v>411.39280740734404</v>
      </c>
      <c r="R40" s="285">
        <f t="shared" si="29"/>
        <v>34.282733950612005</v>
      </c>
      <c r="S40" s="285">
        <f t="shared" si="33"/>
        <v>34.282733950612005</v>
      </c>
    </row>
    <row r="41" spans="1:19" x14ac:dyDescent="0.4">
      <c r="A41" s="5">
        <v>2056</v>
      </c>
      <c r="B41" s="180" t="s">
        <v>18</v>
      </c>
      <c r="C41" s="285">
        <v>6347.1826919999994</v>
      </c>
      <c r="D41" s="285">
        <f t="shared" si="40"/>
        <v>6728.013653519999</v>
      </c>
      <c r="E41" s="64">
        <f t="shared" si="23"/>
        <v>1552.6304787390668</v>
      </c>
      <c r="F41" s="64">
        <f t="shared" si="24"/>
        <v>34.502899527534815</v>
      </c>
      <c r="G41" s="64">
        <f t="shared" si="6"/>
        <v>7198.9746092663991</v>
      </c>
      <c r="H41" s="64">
        <f t="shared" si="26"/>
        <v>7198.9746092663991</v>
      </c>
      <c r="I41" s="64">
        <f t="shared" si="7"/>
        <v>1661.3146122508015</v>
      </c>
      <c r="J41" s="64">
        <f t="shared" si="8"/>
        <v>36.918102494462254</v>
      </c>
      <c r="K41" s="285">
        <v>120</v>
      </c>
      <c r="L41" s="285">
        <v>27.836130000000001</v>
      </c>
      <c r="M41" s="285">
        <v>79.323509999999999</v>
      </c>
      <c r="N41" s="285">
        <f t="shared" si="34"/>
        <v>93.58666992046318</v>
      </c>
      <c r="O41" s="285">
        <f t="shared" si="35"/>
        <v>93.58666992046318</v>
      </c>
      <c r="P41" s="285">
        <f t="shared" si="36"/>
        <v>431.93847655598393</v>
      </c>
      <c r="Q41" s="285">
        <f t="shared" si="37"/>
        <v>431.93847655598393</v>
      </c>
      <c r="R41" s="285">
        <f t="shared" si="29"/>
        <v>35.994873046331996</v>
      </c>
      <c r="S41" s="285">
        <f t="shared" si="33"/>
        <v>35.994873046331996</v>
      </c>
    </row>
    <row r="42" spans="1:19" x14ac:dyDescent="0.4">
      <c r="A42" s="5">
        <v>2058</v>
      </c>
      <c r="B42" s="180" t="s">
        <v>17</v>
      </c>
      <c r="C42" s="285">
        <v>6650.4872759999998</v>
      </c>
      <c r="D42" s="285">
        <f t="shared" si="40"/>
        <v>7049.5165125599997</v>
      </c>
      <c r="E42" s="64">
        <f t="shared" si="23"/>
        <v>1626.8240169293608</v>
      </c>
      <c r="F42" s="64">
        <f t="shared" si="24"/>
        <v>36.151644820652464</v>
      </c>
      <c r="G42" s="64">
        <f t="shared" si="6"/>
        <v>7542.9826684392001</v>
      </c>
      <c r="H42" s="64">
        <f t="shared" si="26"/>
        <v>7542.9826684392001</v>
      </c>
      <c r="I42" s="64">
        <f t="shared" si="7"/>
        <v>1740.7016981144161</v>
      </c>
      <c r="J42" s="64">
        <f t="shared" si="8"/>
        <v>38.682259958098136</v>
      </c>
      <c r="K42" s="285">
        <v>120</v>
      </c>
      <c r="L42" s="285">
        <v>27.836130000000001</v>
      </c>
      <c r="M42" s="285">
        <v>79.323509999999999</v>
      </c>
      <c r="N42" s="285">
        <f t="shared" si="34"/>
        <v>98.058774689709594</v>
      </c>
      <c r="O42" s="285">
        <f t="shared" si="35"/>
        <v>98.058774689709594</v>
      </c>
      <c r="P42" s="285">
        <f t="shared" si="36"/>
        <v>452.57896010635199</v>
      </c>
      <c r="Q42" s="285">
        <f t="shared" si="37"/>
        <v>452.57896010635199</v>
      </c>
      <c r="R42" s="285">
        <f t="shared" si="29"/>
        <v>37.714913342195999</v>
      </c>
      <c r="S42" s="285">
        <f t="shared" si="33"/>
        <v>37.714913342195999</v>
      </c>
    </row>
    <row r="43" spans="1:19" x14ac:dyDescent="0.4">
      <c r="A43" s="5">
        <v>3040</v>
      </c>
      <c r="B43" s="180" t="s">
        <v>19</v>
      </c>
      <c r="C43" s="285">
        <v>2576.1709999999998</v>
      </c>
      <c r="D43" s="285">
        <f>SUM(C43*0.06)+C43</f>
        <v>2730.7412599999998</v>
      </c>
      <c r="E43" s="64">
        <f t="shared" si="23"/>
        <v>630.17590750698071</v>
      </c>
      <c r="F43" s="64">
        <f t="shared" ref="F43:F69" si="41">+E43/45</f>
        <v>14.003909055710682</v>
      </c>
      <c r="G43" s="64">
        <f t="shared" si="6"/>
        <v>2921.8931481999998</v>
      </c>
      <c r="H43" s="64">
        <f t="shared" ref="H43:H46" si="42">SUM(20*45)*4.3333</f>
        <v>3899.9700000000003</v>
      </c>
      <c r="I43" s="64">
        <f t="shared" si="7"/>
        <v>900</v>
      </c>
      <c r="J43" s="64">
        <f t="shared" si="8"/>
        <v>20</v>
      </c>
      <c r="K43" s="285">
        <v>120</v>
      </c>
      <c r="L43" s="285">
        <v>27.836130000000001</v>
      </c>
      <c r="M43" s="285">
        <v>66.802260000000004</v>
      </c>
      <c r="N43" s="285">
        <f t="shared" si="34"/>
        <v>37.984610926599998</v>
      </c>
      <c r="O43" s="285">
        <f t="shared" si="35"/>
        <v>37.984610926599998</v>
      </c>
      <c r="P43" s="285">
        <f t="shared" si="36"/>
        <v>175.31358889199998</v>
      </c>
      <c r="Q43" s="285">
        <f t="shared" si="37"/>
        <v>175.31358889199998</v>
      </c>
      <c r="R43" s="285">
        <f t="shared" si="29"/>
        <v>19.499850000000002</v>
      </c>
      <c r="S43" s="285">
        <f t="shared" si="33"/>
        <v>19.499850000000002</v>
      </c>
    </row>
    <row r="44" spans="1:19" x14ac:dyDescent="0.4">
      <c r="A44" s="5">
        <v>3084</v>
      </c>
      <c r="B44" s="93" t="s">
        <v>103</v>
      </c>
      <c r="C44" s="285">
        <v>2651.1977999999999</v>
      </c>
      <c r="D44" s="285">
        <f>SUM(C44*0.06)+C44</f>
        <v>2810.2696679999999</v>
      </c>
      <c r="E44" s="64">
        <f t="shared" si="23"/>
        <v>648.528758221217</v>
      </c>
      <c r="F44" s="64">
        <f t="shared" si="41"/>
        <v>14.41175018269371</v>
      </c>
      <c r="G44" s="64">
        <f t="shared" si="6"/>
        <v>3006.98854476</v>
      </c>
      <c r="H44" s="64">
        <f t="shared" si="42"/>
        <v>3899.9700000000003</v>
      </c>
      <c r="I44" s="64">
        <f t="shared" si="7"/>
        <v>900</v>
      </c>
      <c r="J44" s="64">
        <f t="shared" si="8"/>
        <v>20</v>
      </c>
      <c r="K44" s="285">
        <v>120</v>
      </c>
      <c r="L44" s="285">
        <v>27.836130000000001</v>
      </c>
      <c r="M44" s="285">
        <v>66.802260000000004</v>
      </c>
      <c r="N44" s="285">
        <f t="shared" si="34"/>
        <v>39.090851081879997</v>
      </c>
      <c r="O44" s="285">
        <f t="shared" si="35"/>
        <v>39.090851081879997</v>
      </c>
      <c r="P44" s="285">
        <f t="shared" si="36"/>
        <v>180.4193126856</v>
      </c>
      <c r="Q44" s="285">
        <f t="shared" si="37"/>
        <v>180.4193126856</v>
      </c>
      <c r="R44" s="285">
        <f t="shared" si="29"/>
        <v>19.499850000000002</v>
      </c>
      <c r="S44" s="285">
        <f t="shared" si="33"/>
        <v>19.499850000000002</v>
      </c>
    </row>
    <row r="45" spans="1:19" x14ac:dyDescent="0.4">
      <c r="A45" s="5">
        <v>3038</v>
      </c>
      <c r="B45" s="180" t="s">
        <v>102</v>
      </c>
      <c r="C45" s="285">
        <v>3093.0685520000002</v>
      </c>
      <c r="D45" s="285">
        <f t="shared" si="3"/>
        <v>3278.6526651200002</v>
      </c>
      <c r="E45" s="64">
        <f t="shared" si="23"/>
        <v>756.61797362748939</v>
      </c>
      <c r="F45" s="64">
        <f t="shared" si="41"/>
        <v>16.813732747277541</v>
      </c>
      <c r="G45" s="64">
        <f t="shared" si="6"/>
        <v>3508.1583516784003</v>
      </c>
      <c r="H45" s="64">
        <f t="shared" si="42"/>
        <v>3899.9700000000003</v>
      </c>
      <c r="I45" s="64">
        <f t="shared" si="7"/>
        <v>900</v>
      </c>
      <c r="J45" s="64">
        <f t="shared" si="8"/>
        <v>20</v>
      </c>
      <c r="K45" s="285">
        <v>120</v>
      </c>
      <c r="L45" s="285">
        <v>27.836130000000001</v>
      </c>
      <c r="M45" s="285">
        <v>66.802260000000004</v>
      </c>
      <c r="N45" s="285">
        <f t="shared" si="34"/>
        <v>45.606058571819204</v>
      </c>
      <c r="O45" s="285">
        <f t="shared" si="35"/>
        <v>45.606058571819204</v>
      </c>
      <c r="P45" s="285">
        <f t="shared" si="36"/>
        <v>210.48950110070402</v>
      </c>
      <c r="Q45" s="285">
        <f t="shared" si="37"/>
        <v>210.48950110070402</v>
      </c>
      <c r="R45" s="285">
        <f t="shared" si="29"/>
        <v>19.499850000000002</v>
      </c>
      <c r="S45" s="285">
        <f t="shared" si="33"/>
        <v>19.499850000000002</v>
      </c>
    </row>
    <row r="46" spans="1:19" x14ac:dyDescent="0.4">
      <c r="A46" s="5">
        <v>3088</v>
      </c>
      <c r="B46" s="180" t="s">
        <v>197</v>
      </c>
      <c r="C46" s="285"/>
      <c r="D46" s="285"/>
      <c r="E46" s="64"/>
      <c r="F46" s="64"/>
      <c r="G46" s="64">
        <f>SUM(16.99*45)*4.3333</f>
        <v>3313.0245150000001</v>
      </c>
      <c r="H46" s="64">
        <f t="shared" si="42"/>
        <v>3899.9700000000003</v>
      </c>
      <c r="I46" s="64">
        <f t="shared" si="7"/>
        <v>900</v>
      </c>
      <c r="J46" s="64">
        <f t="shared" si="8"/>
        <v>20</v>
      </c>
      <c r="K46" s="285">
        <v>120</v>
      </c>
      <c r="L46" s="285">
        <v>27.836130000000001</v>
      </c>
      <c r="M46" s="285">
        <v>66.802260000000004</v>
      </c>
      <c r="N46" s="285">
        <f t="shared" ref="N46" si="43">+G46*0.013</f>
        <v>43.069318695</v>
      </c>
      <c r="O46" s="285">
        <f t="shared" ref="O46" si="44">+G46*0.013</f>
        <v>43.069318695</v>
      </c>
      <c r="P46" s="285">
        <f t="shared" ref="P46" si="45">+G46*0.06</f>
        <v>198.78147089999999</v>
      </c>
      <c r="Q46" s="285">
        <f t="shared" ref="Q46" si="46">+G46*0.06</f>
        <v>198.78147089999999</v>
      </c>
      <c r="R46" s="285">
        <f t="shared" si="29"/>
        <v>19.499850000000002</v>
      </c>
      <c r="S46" s="285">
        <f t="shared" si="33"/>
        <v>19.499850000000002</v>
      </c>
    </row>
    <row r="47" spans="1:19" x14ac:dyDescent="0.4">
      <c r="A47" s="5">
        <v>3087</v>
      </c>
      <c r="B47" s="180" t="s">
        <v>198</v>
      </c>
      <c r="C47" s="285">
        <v>3932.6</v>
      </c>
      <c r="D47" s="285">
        <f t="shared" si="3"/>
        <v>4168.5559999999996</v>
      </c>
      <c r="E47" s="64">
        <f t="shared" si="23"/>
        <v>961.98186139893369</v>
      </c>
      <c r="F47" s="64">
        <f>+E47/45</f>
        <v>21.377374697754082</v>
      </c>
      <c r="G47" s="64">
        <f>SUM(25.49*45)*4.3333</f>
        <v>4970.5117650000002</v>
      </c>
      <c r="H47" s="64">
        <f>SUM(25.49*45)*4.3333</f>
        <v>4970.5117650000002</v>
      </c>
      <c r="I47" s="64">
        <f t="shared" si="7"/>
        <v>1147.05</v>
      </c>
      <c r="J47" s="64">
        <f t="shared" si="8"/>
        <v>25.49</v>
      </c>
      <c r="K47" s="285">
        <v>120</v>
      </c>
      <c r="L47" s="285">
        <v>27.836130000000001</v>
      </c>
      <c r="M47" s="285">
        <v>66.802260000000004</v>
      </c>
      <c r="N47" s="285">
        <f t="shared" si="34"/>
        <v>64.616652944999998</v>
      </c>
      <c r="O47" s="285">
        <f t="shared" si="35"/>
        <v>64.616652944999998</v>
      </c>
      <c r="P47" s="285">
        <f t="shared" si="36"/>
        <v>298.23070589999998</v>
      </c>
      <c r="Q47" s="285">
        <f t="shared" si="37"/>
        <v>298.23070589999998</v>
      </c>
      <c r="R47" s="285">
        <f t="shared" si="29"/>
        <v>24.852558825000003</v>
      </c>
      <c r="S47" s="285">
        <f t="shared" si="33"/>
        <v>24.852558825000003</v>
      </c>
    </row>
    <row r="48" spans="1:19" x14ac:dyDescent="0.4">
      <c r="A48" s="5">
        <v>2067</v>
      </c>
      <c r="B48" s="180" t="s">
        <v>27</v>
      </c>
      <c r="C48" s="285">
        <v>3377.6427240000003</v>
      </c>
      <c r="D48" s="285">
        <f>SUM(C48*0.06)+C48</f>
        <v>3580.3012874400001</v>
      </c>
      <c r="E48" s="64">
        <f t="shared" si="23"/>
        <v>826.22972963792029</v>
      </c>
      <c r="F48" s="64">
        <f t="shared" si="41"/>
        <v>18.36066065862045</v>
      </c>
      <c r="G48" s="64">
        <f t="shared" si="6"/>
        <v>3830.9223775608002</v>
      </c>
      <c r="H48" s="64">
        <f>SUM(20*45)*4.3333</f>
        <v>3899.9700000000003</v>
      </c>
      <c r="I48" s="64">
        <f t="shared" si="7"/>
        <v>900</v>
      </c>
      <c r="J48" s="64">
        <f t="shared" si="8"/>
        <v>20</v>
      </c>
      <c r="K48" s="285">
        <v>120</v>
      </c>
      <c r="L48" s="285">
        <v>16.706130000000002</v>
      </c>
      <c r="M48" s="285">
        <v>33.401130000000002</v>
      </c>
      <c r="N48" s="285">
        <f t="shared" si="34"/>
        <v>49.801990908290399</v>
      </c>
      <c r="O48" s="285">
        <f t="shared" si="35"/>
        <v>49.801990908290399</v>
      </c>
      <c r="P48" s="285">
        <f t="shared" si="36"/>
        <v>229.85534265364799</v>
      </c>
      <c r="Q48" s="285">
        <f t="shared" si="37"/>
        <v>229.85534265364799</v>
      </c>
      <c r="R48" s="285">
        <f t="shared" si="29"/>
        <v>19.499850000000002</v>
      </c>
      <c r="S48" s="285">
        <f t="shared" si="33"/>
        <v>19.499850000000002</v>
      </c>
    </row>
    <row r="49" spans="1:19" x14ac:dyDescent="0.4">
      <c r="A49" s="5">
        <v>2068</v>
      </c>
      <c r="B49" s="180" t="s">
        <v>20</v>
      </c>
      <c r="C49" s="285">
        <v>5125.728368</v>
      </c>
      <c r="D49" s="285">
        <f t="shared" si="3"/>
        <v>5433.27207008</v>
      </c>
      <c r="E49" s="64">
        <f t="shared" si="23"/>
        <v>1253.8416611081623</v>
      </c>
      <c r="F49" s="64">
        <f t="shared" si="41"/>
        <v>27.863148024625829</v>
      </c>
      <c r="G49" s="64">
        <f t="shared" si="6"/>
        <v>5813.6011149856004</v>
      </c>
      <c r="H49" s="64">
        <f t="shared" ref="H49:H64" si="47">SUM(D49*0.07)+D49</f>
        <v>5813.6011149856004</v>
      </c>
      <c r="I49" s="64">
        <f t="shared" si="7"/>
        <v>1341.6105773857337</v>
      </c>
      <c r="J49" s="64">
        <f t="shared" si="8"/>
        <v>29.813568386349637</v>
      </c>
      <c r="K49" s="285">
        <v>120</v>
      </c>
      <c r="L49" s="285">
        <v>16.706130000000002</v>
      </c>
      <c r="M49" s="285">
        <v>33.401130000000002</v>
      </c>
      <c r="N49" s="285">
        <f t="shared" si="34"/>
        <v>75.576814494812808</v>
      </c>
      <c r="O49" s="285">
        <f t="shared" si="35"/>
        <v>75.576814494812808</v>
      </c>
      <c r="P49" s="285">
        <f t="shared" si="36"/>
        <v>348.81606689913599</v>
      </c>
      <c r="Q49" s="285">
        <f t="shared" si="37"/>
        <v>348.81606689913599</v>
      </c>
      <c r="R49" s="285">
        <f t="shared" si="29"/>
        <v>29.068005574928002</v>
      </c>
      <c r="S49" s="285">
        <f t="shared" si="33"/>
        <v>29.068005574928002</v>
      </c>
    </row>
    <row r="50" spans="1:19" x14ac:dyDescent="0.4">
      <c r="A50" s="5">
        <v>2070</v>
      </c>
      <c r="B50" s="180" t="s">
        <v>22</v>
      </c>
      <c r="C50" s="285">
        <v>5382.1563599999999</v>
      </c>
      <c r="D50" s="285">
        <f>SUM(C50*0.06)+C50</f>
        <v>5705.0857415999999</v>
      </c>
      <c r="E50" s="64">
        <f t="shared" si="23"/>
        <v>1316.5683755105806</v>
      </c>
      <c r="F50" s="64">
        <f t="shared" si="41"/>
        <v>29.257075011346235</v>
      </c>
      <c r="G50" s="64">
        <f t="shared" si="6"/>
        <v>6104.4417435119994</v>
      </c>
      <c r="H50" s="64">
        <f t="shared" si="47"/>
        <v>6104.4417435119994</v>
      </c>
      <c r="I50" s="64">
        <f t="shared" si="7"/>
        <v>1408.7281617963213</v>
      </c>
      <c r="J50" s="64">
        <f t="shared" si="8"/>
        <v>31.305070262140472</v>
      </c>
      <c r="K50" s="285">
        <v>120</v>
      </c>
      <c r="L50" s="285">
        <v>16.706130000000002</v>
      </c>
      <c r="M50" s="285">
        <v>33.401130000000002</v>
      </c>
      <c r="N50" s="285">
        <f t="shared" si="34"/>
        <v>79.357742665655991</v>
      </c>
      <c r="O50" s="285">
        <f t="shared" si="35"/>
        <v>79.357742665655991</v>
      </c>
      <c r="P50" s="285">
        <f t="shared" si="36"/>
        <v>366.26650461071995</v>
      </c>
      <c r="Q50" s="285">
        <f t="shared" si="37"/>
        <v>366.26650461071995</v>
      </c>
      <c r="R50" s="285">
        <f t="shared" si="29"/>
        <v>30.522208717559998</v>
      </c>
      <c r="S50" s="285">
        <f t="shared" si="33"/>
        <v>30.522208717559998</v>
      </c>
    </row>
    <row r="51" spans="1:19" x14ac:dyDescent="0.4">
      <c r="A51" s="5">
        <v>2072</v>
      </c>
      <c r="B51" s="180" t="s">
        <v>21</v>
      </c>
      <c r="C51" s="285">
        <v>5638.5843519999989</v>
      </c>
      <c r="D51" s="285">
        <f>SUM(C51*0.06)+C51</f>
        <v>5976.8994131199988</v>
      </c>
      <c r="E51" s="64">
        <f t="shared" si="23"/>
        <v>1379.2950899129989</v>
      </c>
      <c r="F51" s="64">
        <f t="shared" si="41"/>
        <v>30.651001998066643</v>
      </c>
      <c r="G51" s="64">
        <f t="shared" si="6"/>
        <v>6395.2823720383985</v>
      </c>
      <c r="H51" s="64">
        <f t="shared" si="47"/>
        <v>6395.2823720383985</v>
      </c>
      <c r="I51" s="64">
        <f t="shared" si="7"/>
        <v>1475.8457462069089</v>
      </c>
      <c r="J51" s="64">
        <f t="shared" si="8"/>
        <v>32.796572137931307</v>
      </c>
      <c r="K51" s="285">
        <v>120</v>
      </c>
      <c r="L51" s="285">
        <v>16.706130000000002</v>
      </c>
      <c r="M51" s="285">
        <v>33.401130000000002</v>
      </c>
      <c r="N51" s="285">
        <f t="shared" si="34"/>
        <v>83.138670836499173</v>
      </c>
      <c r="O51" s="285">
        <f t="shared" si="35"/>
        <v>83.138670836499173</v>
      </c>
      <c r="P51" s="285">
        <f t="shared" si="36"/>
        <v>383.71694232230391</v>
      </c>
      <c r="Q51" s="285">
        <f t="shared" si="37"/>
        <v>383.71694232230391</v>
      </c>
      <c r="R51" s="285">
        <f t="shared" si="29"/>
        <v>31.976411860191995</v>
      </c>
      <c r="S51" s="285">
        <f t="shared" si="33"/>
        <v>31.976411860191995</v>
      </c>
    </row>
    <row r="52" spans="1:19" x14ac:dyDescent="0.4">
      <c r="A52" s="5">
        <v>2074</v>
      </c>
      <c r="B52" s="180" t="s">
        <v>23</v>
      </c>
      <c r="C52" s="285">
        <v>5671.6631360000001</v>
      </c>
      <c r="D52" s="285">
        <f t="shared" si="3"/>
        <v>6011.9629241600005</v>
      </c>
      <c r="E52" s="64">
        <f t="shared" si="23"/>
        <v>1387.3867316271665</v>
      </c>
      <c r="F52" s="64">
        <f t="shared" si="41"/>
        <v>30.830816258381478</v>
      </c>
      <c r="G52" s="64">
        <f t="shared" si="6"/>
        <v>6432.8003288512009</v>
      </c>
      <c r="H52" s="64">
        <f t="shared" si="47"/>
        <v>6432.8003288512009</v>
      </c>
      <c r="I52" s="64">
        <f t="shared" si="7"/>
        <v>1484.5038028410681</v>
      </c>
      <c r="J52" s="64">
        <f t="shared" si="8"/>
        <v>32.988973396468182</v>
      </c>
      <c r="K52" s="285">
        <v>120</v>
      </c>
      <c r="L52" s="285">
        <v>16.706130000000002</v>
      </c>
      <c r="M52" s="285">
        <v>33.401130000000002</v>
      </c>
      <c r="N52" s="285">
        <f t="shared" si="34"/>
        <v>83.62640427506561</v>
      </c>
      <c r="O52" s="285">
        <f t="shared" si="35"/>
        <v>83.62640427506561</v>
      </c>
      <c r="P52" s="285">
        <f t="shared" si="36"/>
        <v>385.96801973107205</v>
      </c>
      <c r="Q52" s="285">
        <f t="shared" si="37"/>
        <v>385.96801973107205</v>
      </c>
      <c r="R52" s="285">
        <f t="shared" si="29"/>
        <v>32.164001644256004</v>
      </c>
      <c r="S52" s="285">
        <f t="shared" si="33"/>
        <v>32.164001644256004</v>
      </c>
    </row>
    <row r="53" spans="1:19" x14ac:dyDescent="0.4">
      <c r="A53" s="5">
        <v>2076</v>
      </c>
      <c r="B53" s="180" t="s">
        <v>25</v>
      </c>
      <c r="C53" s="285">
        <v>5955.6642720000009</v>
      </c>
      <c r="D53" s="285">
        <f>SUM(C53*0.06)+C53</f>
        <v>6313.0041283200007</v>
      </c>
      <c r="E53" s="64">
        <f t="shared" si="23"/>
        <v>1456.8583131377934</v>
      </c>
      <c r="F53" s="64">
        <f t="shared" si="41"/>
        <v>32.374629180839854</v>
      </c>
      <c r="G53" s="64">
        <f t="shared" si="6"/>
        <v>6754.9144173024006</v>
      </c>
      <c r="H53" s="64">
        <f t="shared" si="47"/>
        <v>6754.9144173024006</v>
      </c>
      <c r="I53" s="64">
        <f t="shared" si="7"/>
        <v>1558.8383950574389</v>
      </c>
      <c r="J53" s="64">
        <f t="shared" si="8"/>
        <v>34.640853223498645</v>
      </c>
      <c r="K53" s="285">
        <v>120</v>
      </c>
      <c r="L53" s="285">
        <v>16.706130000000002</v>
      </c>
      <c r="M53" s="285">
        <v>33.401130000000002</v>
      </c>
      <c r="N53" s="285">
        <f t="shared" si="34"/>
        <v>87.81388742493121</v>
      </c>
      <c r="O53" s="285">
        <f t="shared" si="35"/>
        <v>87.81388742493121</v>
      </c>
      <c r="P53" s="285">
        <f t="shared" si="36"/>
        <v>405.294865038144</v>
      </c>
      <c r="Q53" s="285">
        <f t="shared" si="37"/>
        <v>405.294865038144</v>
      </c>
      <c r="R53" s="285">
        <f t="shared" si="29"/>
        <v>33.774572086512002</v>
      </c>
      <c r="S53" s="285">
        <f t="shared" si="33"/>
        <v>33.774572086512002</v>
      </c>
    </row>
    <row r="54" spans="1:19" x14ac:dyDescent="0.4">
      <c r="A54" s="5">
        <v>2078</v>
      </c>
      <c r="B54" s="180" t="s">
        <v>24</v>
      </c>
      <c r="C54" s="285">
        <v>6238.2833799999999</v>
      </c>
      <c r="D54" s="285">
        <f>SUM(C54*0.06)+C54</f>
        <v>6612.5803827999998</v>
      </c>
      <c r="E54" s="64">
        <f t="shared" si="23"/>
        <v>1525.9918267371286</v>
      </c>
      <c r="F54" s="64">
        <f t="shared" si="41"/>
        <v>33.910929483047305</v>
      </c>
      <c r="G54" s="64">
        <f t="shared" si="6"/>
        <v>7075.4610095959997</v>
      </c>
      <c r="H54" s="64">
        <f t="shared" si="47"/>
        <v>7075.4610095959997</v>
      </c>
      <c r="I54" s="64">
        <f t="shared" si="7"/>
        <v>1632.8112546087275</v>
      </c>
      <c r="J54" s="64">
        <f t="shared" si="8"/>
        <v>36.284694546860614</v>
      </c>
      <c r="K54" s="285">
        <v>120</v>
      </c>
      <c r="L54" s="285">
        <v>16.706130000000002</v>
      </c>
      <c r="M54" s="285">
        <v>33.401130000000002</v>
      </c>
      <c r="N54" s="285">
        <f t="shared" si="34"/>
        <v>91.980993124747997</v>
      </c>
      <c r="O54" s="285">
        <f t="shared" si="35"/>
        <v>91.980993124747997</v>
      </c>
      <c r="P54" s="285">
        <f t="shared" si="36"/>
        <v>424.52766057575997</v>
      </c>
      <c r="Q54" s="285">
        <f t="shared" si="37"/>
        <v>424.52766057575997</v>
      </c>
      <c r="R54" s="285">
        <f t="shared" si="29"/>
        <v>35.377305047980002</v>
      </c>
      <c r="S54" s="285">
        <f t="shared" si="33"/>
        <v>35.377305047980002</v>
      </c>
    </row>
    <row r="55" spans="1:19" x14ac:dyDescent="0.4">
      <c r="A55" s="5">
        <v>3042</v>
      </c>
      <c r="B55" s="180" t="s">
        <v>143</v>
      </c>
      <c r="C55" s="285">
        <v>5196.4028079999989</v>
      </c>
      <c r="D55" s="285">
        <f t="shared" si="3"/>
        <v>5508.1869764799985</v>
      </c>
      <c r="E55" s="64">
        <f t="shared" si="23"/>
        <v>1271.1298494173027</v>
      </c>
      <c r="F55" s="64">
        <f t="shared" si="41"/>
        <v>28.24732998705117</v>
      </c>
      <c r="G55" s="64">
        <f t="shared" si="6"/>
        <v>5893.7600648335983</v>
      </c>
      <c r="H55" s="64">
        <f t="shared" si="47"/>
        <v>5893.7600648335983</v>
      </c>
      <c r="I55" s="64">
        <f t="shared" si="7"/>
        <v>1360.108938876514</v>
      </c>
      <c r="J55" s="64">
        <f t="shared" si="8"/>
        <v>30.224643086144756</v>
      </c>
      <c r="K55" s="285">
        <v>120</v>
      </c>
      <c r="L55" s="285">
        <v>27.836130000000001</v>
      </c>
      <c r="M55" s="285">
        <v>66.802260000000004</v>
      </c>
      <c r="N55" s="285">
        <f t="shared" si="34"/>
        <v>76.618880842836774</v>
      </c>
      <c r="O55" s="285">
        <f t="shared" si="35"/>
        <v>76.618880842836774</v>
      </c>
      <c r="P55" s="285">
        <f t="shared" si="36"/>
        <v>353.6256038900159</v>
      </c>
      <c r="Q55" s="285">
        <f t="shared" si="37"/>
        <v>353.6256038900159</v>
      </c>
      <c r="R55" s="285">
        <f t="shared" si="29"/>
        <v>29.468800324167994</v>
      </c>
      <c r="S55" s="285">
        <f t="shared" si="33"/>
        <v>29.468800324167994</v>
      </c>
    </row>
    <row r="56" spans="1:19" x14ac:dyDescent="0.4">
      <c r="A56" s="5">
        <v>2082</v>
      </c>
      <c r="B56" s="180" t="s">
        <v>28</v>
      </c>
      <c r="C56" s="285">
        <v>5615.1348199999993</v>
      </c>
      <c r="D56" s="285">
        <f t="shared" si="3"/>
        <v>5952.0429091999995</v>
      </c>
      <c r="E56" s="64">
        <f t="shared" si="23"/>
        <v>1373.5589294994575</v>
      </c>
      <c r="F56" s="64">
        <f t="shared" si="41"/>
        <v>30.52353176665461</v>
      </c>
      <c r="G56" s="64">
        <f t="shared" si="6"/>
        <v>6368.6859128439992</v>
      </c>
      <c r="H56" s="64">
        <f t="shared" si="47"/>
        <v>6368.6859128439992</v>
      </c>
      <c r="I56" s="64">
        <f t="shared" si="7"/>
        <v>1469.7080545644194</v>
      </c>
      <c r="J56" s="64">
        <f t="shared" si="8"/>
        <v>32.660178990320432</v>
      </c>
      <c r="K56" s="285">
        <v>120</v>
      </c>
      <c r="L56" s="285">
        <v>27.836130000000001</v>
      </c>
      <c r="M56" s="285">
        <v>66.802260000000004</v>
      </c>
      <c r="N56" s="285">
        <f t="shared" si="34"/>
        <v>82.792916866971979</v>
      </c>
      <c r="O56" s="285">
        <f t="shared" si="35"/>
        <v>82.792916866971979</v>
      </c>
      <c r="P56" s="285">
        <f t="shared" si="36"/>
        <v>382.12115477063992</v>
      </c>
      <c r="Q56" s="285">
        <f t="shared" si="37"/>
        <v>382.12115477063992</v>
      </c>
      <c r="R56" s="285">
        <f t="shared" si="29"/>
        <v>31.843429564219996</v>
      </c>
      <c r="S56" s="285">
        <f t="shared" si="33"/>
        <v>31.843429564219996</v>
      </c>
    </row>
    <row r="57" spans="1:19" x14ac:dyDescent="0.4">
      <c r="A57" s="5">
        <v>2084</v>
      </c>
      <c r="B57" s="180" t="s">
        <v>30</v>
      </c>
      <c r="C57" s="285">
        <v>5896.3719000000001</v>
      </c>
      <c r="D57" s="285">
        <f>SUM(C57*0.06)+C57</f>
        <v>6250.1542140000001</v>
      </c>
      <c r="E57" s="64">
        <f t="shared" si="23"/>
        <v>1442.3543751875013</v>
      </c>
      <c r="F57" s="64">
        <f t="shared" si="41"/>
        <v>32.052319448611144</v>
      </c>
      <c r="G57" s="64">
        <f t="shared" si="6"/>
        <v>6687.6650089800005</v>
      </c>
      <c r="H57" s="64">
        <f t="shared" si="47"/>
        <v>6687.6650089800005</v>
      </c>
      <c r="I57" s="64">
        <f t="shared" si="7"/>
        <v>1543.3191814506265</v>
      </c>
      <c r="J57" s="64">
        <f t="shared" si="8"/>
        <v>34.29598181001392</v>
      </c>
      <c r="K57" s="285">
        <v>120</v>
      </c>
      <c r="L57" s="285">
        <v>27.836130000000001</v>
      </c>
      <c r="M57" s="285">
        <v>66.802260000000004</v>
      </c>
      <c r="N57" s="285">
        <f t="shared" si="34"/>
        <v>86.939645116739996</v>
      </c>
      <c r="O57" s="285">
        <f t="shared" si="35"/>
        <v>86.939645116739996</v>
      </c>
      <c r="P57" s="285">
        <f t="shared" si="36"/>
        <v>401.25990053880003</v>
      </c>
      <c r="Q57" s="285">
        <f t="shared" si="37"/>
        <v>401.25990053880003</v>
      </c>
      <c r="R57" s="285">
        <f t="shared" si="29"/>
        <v>33.438325044900004</v>
      </c>
      <c r="S57" s="285">
        <f t="shared" si="33"/>
        <v>33.438325044900004</v>
      </c>
    </row>
    <row r="58" spans="1:19" x14ac:dyDescent="0.4">
      <c r="A58" s="5">
        <v>2086</v>
      </c>
      <c r="B58" s="180" t="s">
        <v>29</v>
      </c>
      <c r="C58" s="285">
        <v>6176.2381880000003</v>
      </c>
      <c r="D58" s="285">
        <f>SUM(C58*0.06)+C58</f>
        <v>6546.8124792799999</v>
      </c>
      <c r="E58" s="64">
        <f t="shared" si="23"/>
        <v>1510.8145014838574</v>
      </c>
      <c r="F58" s="64">
        <f t="shared" si="41"/>
        <v>33.573655588530166</v>
      </c>
      <c r="G58" s="64">
        <f t="shared" si="6"/>
        <v>7005.0893528296001</v>
      </c>
      <c r="H58" s="64">
        <f t="shared" si="47"/>
        <v>7005.0893528296001</v>
      </c>
      <c r="I58" s="64">
        <f t="shared" si="7"/>
        <v>1616.5715165877275</v>
      </c>
      <c r="J58" s="64">
        <f t="shared" si="8"/>
        <v>35.923811479727277</v>
      </c>
      <c r="K58" s="285">
        <v>120</v>
      </c>
      <c r="L58" s="285">
        <v>27.836130000000001</v>
      </c>
      <c r="M58" s="285">
        <v>66.802260000000004</v>
      </c>
      <c r="N58" s="285">
        <f t="shared" si="34"/>
        <v>91.066161586784801</v>
      </c>
      <c r="O58" s="285">
        <f t="shared" si="35"/>
        <v>91.066161586784801</v>
      </c>
      <c r="P58" s="285">
        <f t="shared" si="36"/>
        <v>420.30536116977601</v>
      </c>
      <c r="Q58" s="285">
        <f t="shared" si="37"/>
        <v>420.30536116977601</v>
      </c>
      <c r="R58" s="285">
        <f t="shared" si="29"/>
        <v>35.025446764148001</v>
      </c>
      <c r="S58" s="285">
        <f t="shared" si="33"/>
        <v>35.025446764148001</v>
      </c>
    </row>
    <row r="59" spans="1:19" x14ac:dyDescent="0.4">
      <c r="A59" s="5">
        <v>3048</v>
      </c>
      <c r="B59" s="180" t="s">
        <v>104</v>
      </c>
      <c r="C59" s="285">
        <v>4734.2886000000008</v>
      </c>
      <c r="D59" s="285">
        <f t="shared" si="3"/>
        <v>5018.3459160000011</v>
      </c>
      <c r="E59" s="64">
        <f t="shared" si="23"/>
        <v>1158.0887351441168</v>
      </c>
      <c r="F59" s="64">
        <f t="shared" si="41"/>
        <v>25.735305225424817</v>
      </c>
      <c r="G59" s="64">
        <f t="shared" si="6"/>
        <v>5369.630130120001</v>
      </c>
      <c r="H59" s="64">
        <f t="shared" si="47"/>
        <v>5369.630130120001</v>
      </c>
      <c r="I59" s="64">
        <f t="shared" si="7"/>
        <v>1239.1549466042047</v>
      </c>
      <c r="J59" s="64">
        <f t="shared" si="8"/>
        <v>27.53677659120455</v>
      </c>
      <c r="K59" s="285">
        <v>120</v>
      </c>
      <c r="L59" s="285">
        <v>27.836130000000001</v>
      </c>
      <c r="M59" s="285">
        <v>66.802260000000004</v>
      </c>
      <c r="N59" s="285">
        <f t="shared" si="34"/>
        <v>69.805191691560012</v>
      </c>
      <c r="O59" s="285">
        <f t="shared" si="35"/>
        <v>69.805191691560012</v>
      </c>
      <c r="P59" s="285">
        <f t="shared" si="36"/>
        <v>322.17780780720005</v>
      </c>
      <c r="Q59" s="285">
        <f t="shared" si="37"/>
        <v>322.17780780720005</v>
      </c>
      <c r="R59" s="285">
        <f t="shared" si="29"/>
        <v>26.848150650600004</v>
      </c>
      <c r="S59" s="285">
        <f t="shared" si="33"/>
        <v>26.848150650600004</v>
      </c>
    </row>
    <row r="60" spans="1:19" x14ac:dyDescent="0.4">
      <c r="A60" s="5">
        <v>3052</v>
      </c>
      <c r="B60" s="180" t="s">
        <v>144</v>
      </c>
      <c r="C60" s="285">
        <v>5176.1555360000002</v>
      </c>
      <c r="D60" s="285">
        <f t="shared" si="3"/>
        <v>5486.7248681600004</v>
      </c>
      <c r="E60" s="64">
        <f t="shared" si="23"/>
        <v>1266.1770170909006</v>
      </c>
      <c r="F60" s="64">
        <f t="shared" si="41"/>
        <v>28.137267046464459</v>
      </c>
      <c r="G60" s="64">
        <f t="shared" si="6"/>
        <v>5870.7956089312001</v>
      </c>
      <c r="H60" s="64">
        <f t="shared" si="47"/>
        <v>5870.7956089312001</v>
      </c>
      <c r="I60" s="64">
        <f t="shared" si="7"/>
        <v>1354.8094082872638</v>
      </c>
      <c r="J60" s="64">
        <f t="shared" si="8"/>
        <v>30.106875739716973</v>
      </c>
      <c r="K60" s="285">
        <v>120</v>
      </c>
      <c r="L60" s="285">
        <v>27.836130000000001</v>
      </c>
      <c r="M60" s="285">
        <v>66.802260000000004</v>
      </c>
      <c r="N60" s="285">
        <f t="shared" si="34"/>
        <v>76.320342916105602</v>
      </c>
      <c r="O60" s="285">
        <f t="shared" si="35"/>
        <v>76.320342916105602</v>
      </c>
      <c r="P60" s="285">
        <f t="shared" si="36"/>
        <v>352.24773653587198</v>
      </c>
      <c r="Q60" s="285">
        <f t="shared" si="37"/>
        <v>352.24773653587198</v>
      </c>
      <c r="R60" s="285">
        <f t="shared" si="29"/>
        <v>29.353978044656003</v>
      </c>
      <c r="S60" s="285">
        <f t="shared" si="33"/>
        <v>29.353978044656003</v>
      </c>
    </row>
    <row r="61" spans="1:19" x14ac:dyDescent="0.4">
      <c r="A61" s="5">
        <v>3054</v>
      </c>
      <c r="B61" s="180" t="s">
        <v>105</v>
      </c>
      <c r="C61" s="285">
        <v>5554.8986240000004</v>
      </c>
      <c r="D61" s="285">
        <f t="shared" ref="D61" si="48">SUM(C61*0.06)+C61</f>
        <v>5888.1925414400002</v>
      </c>
      <c r="E61" s="64">
        <f t="shared" si="23"/>
        <v>1358.8241159024299</v>
      </c>
      <c r="F61" s="64">
        <f t="shared" si="41"/>
        <v>30.196091464498441</v>
      </c>
      <c r="G61" s="64">
        <f t="shared" si="6"/>
        <v>6300.3660193408004</v>
      </c>
      <c r="H61" s="64">
        <f t="shared" si="47"/>
        <v>6300.3660193408004</v>
      </c>
      <c r="I61" s="64">
        <f t="shared" si="7"/>
        <v>1453.9418040156002</v>
      </c>
      <c r="J61" s="64">
        <f t="shared" si="8"/>
        <v>32.309817867013336</v>
      </c>
      <c r="K61" s="285">
        <v>120</v>
      </c>
      <c r="L61" s="285">
        <v>27.836130000000001</v>
      </c>
      <c r="M61" s="285">
        <v>66.802260000000004</v>
      </c>
      <c r="N61" s="285">
        <f t="shared" si="34"/>
        <v>81.904758251430408</v>
      </c>
      <c r="O61" s="285">
        <f t="shared" si="35"/>
        <v>81.904758251430408</v>
      </c>
      <c r="P61" s="285">
        <f t="shared" si="36"/>
        <v>378.02196116044803</v>
      </c>
      <c r="Q61" s="285">
        <f t="shared" si="37"/>
        <v>378.02196116044803</v>
      </c>
      <c r="R61" s="285">
        <f t="shared" si="29"/>
        <v>31.501830096704001</v>
      </c>
      <c r="S61" s="285">
        <f t="shared" si="33"/>
        <v>31.501830096704001</v>
      </c>
    </row>
    <row r="62" spans="1:19" x14ac:dyDescent="0.4">
      <c r="A62" s="5">
        <v>1012</v>
      </c>
      <c r="B62" s="180" t="s">
        <v>32</v>
      </c>
      <c r="C62" s="285">
        <v>3192.8891760000001</v>
      </c>
      <c r="D62" s="285">
        <f t="shared" si="3"/>
        <v>3384.4625265600002</v>
      </c>
      <c r="E62" s="64">
        <f t="shared" si="23"/>
        <v>781.03582178939837</v>
      </c>
      <c r="F62" s="64">
        <f t="shared" si="41"/>
        <v>17.356351595319964</v>
      </c>
      <c r="G62" s="64">
        <f t="shared" si="6"/>
        <v>3621.3749034192001</v>
      </c>
      <c r="H62" s="64">
        <f t="shared" ref="H62:H63" si="49">SUM(20*45)*4.3333</f>
        <v>3899.9700000000003</v>
      </c>
      <c r="I62" s="64">
        <f t="shared" si="7"/>
        <v>900</v>
      </c>
      <c r="J62" s="64">
        <f t="shared" si="8"/>
        <v>20</v>
      </c>
      <c r="K62" s="285">
        <v>120</v>
      </c>
      <c r="L62" s="285">
        <v>27.836130000000001</v>
      </c>
      <c r="M62" s="285">
        <v>79.323509999999999</v>
      </c>
      <c r="N62" s="285">
        <f t="shared" si="34"/>
        <v>47.077873744449597</v>
      </c>
      <c r="O62" s="285">
        <f t="shared" si="35"/>
        <v>47.077873744449597</v>
      </c>
      <c r="P62" s="285">
        <f t="shared" si="36"/>
        <v>217.28249420515201</v>
      </c>
      <c r="Q62" s="285">
        <f t="shared" si="37"/>
        <v>217.28249420515201</v>
      </c>
      <c r="R62" s="285">
        <f t="shared" si="29"/>
        <v>19.499850000000002</v>
      </c>
      <c r="S62" s="285">
        <f t="shared" si="33"/>
        <v>19.499850000000002</v>
      </c>
    </row>
    <row r="63" spans="1:19" x14ac:dyDescent="0.4">
      <c r="A63" s="5">
        <v>1014</v>
      </c>
      <c r="B63" s="180" t="s">
        <v>34</v>
      </c>
      <c r="C63" s="285">
        <v>3352.7999279999999</v>
      </c>
      <c r="D63" s="285">
        <f>SUM(C63*0.06)+C63</f>
        <v>3553.9679236799998</v>
      </c>
      <c r="E63" s="64">
        <f t="shared" si="23"/>
        <v>820.15275279348293</v>
      </c>
      <c r="F63" s="64">
        <f t="shared" si="41"/>
        <v>18.225616728744065</v>
      </c>
      <c r="G63" s="64">
        <f t="shared" si="6"/>
        <v>3802.7456783375997</v>
      </c>
      <c r="H63" s="64">
        <f t="shared" si="49"/>
        <v>3899.9700000000003</v>
      </c>
      <c r="I63" s="64">
        <f t="shared" si="7"/>
        <v>900</v>
      </c>
      <c r="J63" s="64">
        <f t="shared" si="8"/>
        <v>20</v>
      </c>
      <c r="K63" s="285">
        <v>120</v>
      </c>
      <c r="L63" s="285">
        <v>27.836130000000001</v>
      </c>
      <c r="M63" s="285">
        <v>79.323509999999999</v>
      </c>
      <c r="N63" s="285">
        <f t="shared" si="34"/>
        <v>49.435693818388792</v>
      </c>
      <c r="O63" s="285">
        <f t="shared" si="35"/>
        <v>49.435693818388792</v>
      </c>
      <c r="P63" s="285">
        <f t="shared" si="36"/>
        <v>228.16474070025598</v>
      </c>
      <c r="Q63" s="285">
        <f t="shared" si="37"/>
        <v>228.16474070025598</v>
      </c>
      <c r="R63" s="285">
        <f t="shared" si="29"/>
        <v>19.499850000000002</v>
      </c>
      <c r="S63" s="285">
        <f t="shared" si="33"/>
        <v>19.499850000000002</v>
      </c>
    </row>
    <row r="64" spans="1:19" x14ac:dyDescent="0.4">
      <c r="A64" s="5">
        <v>1016</v>
      </c>
      <c r="B64" s="180" t="s">
        <v>33</v>
      </c>
      <c r="C64" s="285">
        <v>3512.7443880000001</v>
      </c>
      <c r="D64" s="285">
        <f>SUM(C64*0.06)+C64</f>
        <v>3723.5090512800002</v>
      </c>
      <c r="E64" s="64">
        <f t="shared" si="23"/>
        <v>859.27792935637967</v>
      </c>
      <c r="F64" s="64">
        <f t="shared" si="41"/>
        <v>19.095065096808437</v>
      </c>
      <c r="G64" s="64">
        <f t="shared" ref="G64:G69" si="50">SUM(D64*0.07)+D64</f>
        <v>3984.1546848696003</v>
      </c>
      <c r="H64" s="64">
        <f t="shared" si="47"/>
        <v>3984.1546848696003</v>
      </c>
      <c r="I64" s="64">
        <f t="shared" ref="I64:I69" si="51">+H64/4.3333</f>
        <v>919.42738441132622</v>
      </c>
      <c r="J64" s="64">
        <f t="shared" ref="J64:J69" si="52">+I64/45</f>
        <v>20.431719653585027</v>
      </c>
      <c r="K64" s="285">
        <v>120</v>
      </c>
      <c r="L64" s="285">
        <v>27.836130000000001</v>
      </c>
      <c r="M64" s="285">
        <v>79.323509999999999</v>
      </c>
      <c r="N64" s="285">
        <f t="shared" si="34"/>
        <v>51.794010903304802</v>
      </c>
      <c r="O64" s="285">
        <f t="shared" si="35"/>
        <v>51.794010903304802</v>
      </c>
      <c r="P64" s="285">
        <f t="shared" si="36"/>
        <v>239.04928109217602</v>
      </c>
      <c r="Q64" s="285">
        <f t="shared" si="37"/>
        <v>239.04928109217602</v>
      </c>
      <c r="R64" s="285">
        <f t="shared" ref="R64:R67" si="53">+H64*0.005</f>
        <v>19.920773424348003</v>
      </c>
      <c r="S64" s="285">
        <f t="shared" ref="S64:S67" si="54">+H64*0.005</f>
        <v>19.920773424348003</v>
      </c>
    </row>
    <row r="65" spans="1:21" ht="52.5" x14ac:dyDescent="0.4">
      <c r="A65" s="5">
        <v>1000</v>
      </c>
      <c r="B65" s="180" t="s">
        <v>35</v>
      </c>
      <c r="C65" s="285">
        <v>2343.6610599999999</v>
      </c>
      <c r="D65" s="285">
        <f t="shared" ref="D65" si="55">SUM(C65*0.06)+C65</f>
        <v>2484.2807235999999</v>
      </c>
      <c r="E65" s="64">
        <f t="shared" si="23"/>
        <v>573.29996159970449</v>
      </c>
      <c r="F65" s="64">
        <f t="shared" si="41"/>
        <v>12.7399991466601</v>
      </c>
      <c r="G65" s="64">
        <f t="shared" si="50"/>
        <v>2658.1803742520001</v>
      </c>
      <c r="H65" s="64">
        <f t="shared" ref="H65:H67" si="56">SUM(20*45)*4.3333</f>
        <v>3899.9700000000003</v>
      </c>
      <c r="I65" s="64">
        <f t="shared" si="51"/>
        <v>900</v>
      </c>
      <c r="J65" s="64">
        <f t="shared" si="52"/>
        <v>20</v>
      </c>
      <c r="K65" s="285">
        <v>120</v>
      </c>
      <c r="L65" s="285">
        <v>27.836130000000001</v>
      </c>
      <c r="M65" s="285">
        <v>79.323509999999999</v>
      </c>
      <c r="N65" s="285">
        <f t="shared" si="34"/>
        <v>34.556344865276003</v>
      </c>
      <c r="O65" s="285">
        <f t="shared" si="35"/>
        <v>34.556344865276003</v>
      </c>
      <c r="P65" s="285">
        <f t="shared" si="36"/>
        <v>159.49082245512</v>
      </c>
      <c r="Q65" s="285">
        <f t="shared" si="37"/>
        <v>159.49082245512</v>
      </c>
      <c r="R65" s="285">
        <f t="shared" si="53"/>
        <v>19.499850000000002</v>
      </c>
      <c r="S65" s="285">
        <f t="shared" si="54"/>
        <v>19.499850000000002</v>
      </c>
    </row>
    <row r="66" spans="1:21" ht="52.5" x14ac:dyDescent="0.4">
      <c r="A66" s="5">
        <v>1002</v>
      </c>
      <c r="B66" s="180" t="s">
        <v>38</v>
      </c>
      <c r="C66" s="285">
        <v>2460.8413039999996</v>
      </c>
      <c r="D66" s="285">
        <f>SUM(C66*0.06)+C66</f>
        <v>2608.4917822399993</v>
      </c>
      <c r="E66" s="64">
        <f t="shared" si="23"/>
        <v>601.96427254978869</v>
      </c>
      <c r="F66" s="64">
        <f t="shared" si="41"/>
        <v>13.376983834439748</v>
      </c>
      <c r="G66" s="64">
        <f t="shared" si="50"/>
        <v>2791.0862069967993</v>
      </c>
      <c r="H66" s="64">
        <f t="shared" si="56"/>
        <v>3899.9700000000003</v>
      </c>
      <c r="I66" s="64">
        <f t="shared" si="51"/>
        <v>900</v>
      </c>
      <c r="J66" s="64">
        <f t="shared" si="52"/>
        <v>20</v>
      </c>
      <c r="K66" s="285">
        <v>120</v>
      </c>
      <c r="L66" s="285">
        <v>27.836130000000001</v>
      </c>
      <c r="M66" s="285">
        <v>79.323509999999999</v>
      </c>
      <c r="N66" s="285">
        <f t="shared" si="34"/>
        <v>36.284120690958389</v>
      </c>
      <c r="O66" s="285">
        <f t="shared" si="35"/>
        <v>36.284120690958389</v>
      </c>
      <c r="P66" s="285">
        <f t="shared" si="36"/>
        <v>167.46517241980794</v>
      </c>
      <c r="Q66" s="285">
        <f t="shared" si="37"/>
        <v>167.46517241980794</v>
      </c>
      <c r="R66" s="285">
        <f t="shared" si="53"/>
        <v>19.499850000000002</v>
      </c>
      <c r="S66" s="285">
        <f t="shared" si="54"/>
        <v>19.499850000000002</v>
      </c>
    </row>
    <row r="67" spans="1:21" ht="52.5" x14ac:dyDescent="0.4">
      <c r="A67" s="5">
        <v>1004</v>
      </c>
      <c r="B67" s="180" t="s">
        <v>37</v>
      </c>
      <c r="C67" s="285">
        <v>2578.0215480000002</v>
      </c>
      <c r="D67" s="285">
        <f>SUM(C67*0.06)+C67</f>
        <v>2732.7028408800002</v>
      </c>
      <c r="E67" s="64">
        <f t="shared" si="23"/>
        <v>630.62858349987312</v>
      </c>
      <c r="F67" s="64">
        <f t="shared" si="41"/>
        <v>14.013968522219402</v>
      </c>
      <c r="G67" s="64">
        <f t="shared" si="50"/>
        <v>2923.9920397416004</v>
      </c>
      <c r="H67" s="64">
        <f t="shared" si="56"/>
        <v>3899.9700000000003</v>
      </c>
      <c r="I67" s="64">
        <f t="shared" si="51"/>
        <v>900</v>
      </c>
      <c r="J67" s="64">
        <f t="shared" si="52"/>
        <v>20</v>
      </c>
      <c r="K67" s="285">
        <v>120</v>
      </c>
      <c r="L67" s="285">
        <v>27.836130000000001</v>
      </c>
      <c r="M67" s="285">
        <v>79.323509999999999</v>
      </c>
      <c r="N67" s="285">
        <f t="shared" si="34"/>
        <v>38.011896516640803</v>
      </c>
      <c r="O67" s="285">
        <f t="shared" si="35"/>
        <v>38.011896516640803</v>
      </c>
      <c r="P67" s="285">
        <f t="shared" si="36"/>
        <v>175.439522384496</v>
      </c>
      <c r="Q67" s="285">
        <f t="shared" si="37"/>
        <v>175.439522384496</v>
      </c>
      <c r="R67" s="285">
        <f t="shared" si="53"/>
        <v>19.499850000000002</v>
      </c>
      <c r="S67" s="285">
        <f t="shared" si="54"/>
        <v>19.499850000000002</v>
      </c>
    </row>
    <row r="68" spans="1:21" x14ac:dyDescent="0.4">
      <c r="A68" s="5">
        <v>2089</v>
      </c>
      <c r="B68" s="180" t="s">
        <v>62</v>
      </c>
      <c r="C68" s="285">
        <v>8048.4254519999995</v>
      </c>
      <c r="D68" s="285">
        <f t="shared" ref="D68" si="57">SUM(C68*0.06)+C68</f>
        <v>8531.330979119999</v>
      </c>
      <c r="E68" s="64">
        <f t="shared" si="23"/>
        <v>1968.7838319802456</v>
      </c>
      <c r="F68" s="64">
        <f t="shared" si="41"/>
        <v>43.750751821783233</v>
      </c>
      <c r="G68" s="64">
        <f t="shared" si="50"/>
        <v>9128.5241476583997</v>
      </c>
      <c r="H68" s="64">
        <f>SUM(D68*0.07)+D68</f>
        <v>9128.5241476583997</v>
      </c>
      <c r="I68" s="64">
        <f t="shared" si="51"/>
        <v>2106.5987002188631</v>
      </c>
      <c r="J68" s="64">
        <f t="shared" si="52"/>
        <v>46.81330444930807</v>
      </c>
      <c r="K68" s="285">
        <v>0</v>
      </c>
      <c r="L68" s="285">
        <v>0</v>
      </c>
      <c r="M68" s="285">
        <v>0</v>
      </c>
      <c r="N68" s="285">
        <v>0</v>
      </c>
      <c r="O68" s="285">
        <v>0</v>
      </c>
      <c r="P68" s="285">
        <v>0</v>
      </c>
      <c r="Q68" s="285">
        <v>0</v>
      </c>
      <c r="R68" s="285">
        <f>+H68*0.015</f>
        <v>136.927862214876</v>
      </c>
      <c r="S68" s="285">
        <v>0</v>
      </c>
    </row>
    <row r="69" spans="1:21" x14ac:dyDescent="0.4">
      <c r="A69" s="5">
        <v>2139</v>
      </c>
      <c r="B69" s="180" t="s">
        <v>178</v>
      </c>
      <c r="C69" s="285">
        <v>8048.4254519999995</v>
      </c>
      <c r="D69" s="285">
        <f>SUM(C69*0.06)+C69</f>
        <v>8531.330979119999</v>
      </c>
      <c r="E69" s="64">
        <f t="shared" si="23"/>
        <v>1968.7838319802456</v>
      </c>
      <c r="F69" s="64">
        <f t="shared" si="41"/>
        <v>43.750751821783233</v>
      </c>
      <c r="G69" s="64">
        <f t="shared" si="50"/>
        <v>9128.5241476583997</v>
      </c>
      <c r="H69" s="64">
        <f>SUM(D69*0.07)+D69</f>
        <v>9128.5241476583997</v>
      </c>
      <c r="I69" s="64">
        <f t="shared" si="51"/>
        <v>2106.5987002188631</v>
      </c>
      <c r="J69" s="64">
        <f t="shared" si="52"/>
        <v>46.81330444930807</v>
      </c>
      <c r="K69" s="285">
        <v>0</v>
      </c>
      <c r="L69" s="285">
        <v>225.75</v>
      </c>
      <c r="M69" s="285">
        <v>0</v>
      </c>
      <c r="N69" s="285">
        <v>0</v>
      </c>
      <c r="O69" s="285">
        <v>0</v>
      </c>
      <c r="P69" s="285">
        <v>0</v>
      </c>
      <c r="Q69" s="285">
        <v>0</v>
      </c>
      <c r="R69" s="285">
        <f>+H69*0.03</f>
        <v>273.855724429752</v>
      </c>
      <c r="S69" s="285">
        <v>0</v>
      </c>
    </row>
    <row r="70" spans="1:21" x14ac:dyDescent="0.4">
      <c r="A70" s="36"/>
    </row>
    <row r="71" spans="1:21" ht="30.75" thickBot="1" x14ac:dyDescent="0.45">
      <c r="A71" s="36"/>
      <c r="B71" s="75" t="s">
        <v>107</v>
      </c>
      <c r="S71" s="9"/>
    </row>
    <row r="72" spans="1:21" x14ac:dyDescent="0.4">
      <c r="A72" s="36"/>
      <c r="B72" s="214" t="s">
        <v>49</v>
      </c>
      <c r="C72" s="206" t="s">
        <v>109</v>
      </c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9"/>
    </row>
    <row r="73" spans="1:21" ht="27" thickBot="1" x14ac:dyDescent="0.45">
      <c r="A73" s="36"/>
      <c r="B73" s="215"/>
      <c r="C73" s="208" t="s">
        <v>190</v>
      </c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9"/>
      <c r="S73" s="9"/>
    </row>
    <row r="74" spans="1:21" ht="26.25" customHeight="1" x14ac:dyDescent="0.4">
      <c r="A74" s="36"/>
      <c r="B74" s="214" t="s">
        <v>108</v>
      </c>
      <c r="C74" s="216" t="s">
        <v>189</v>
      </c>
      <c r="D74" s="216"/>
      <c r="E74" s="216"/>
      <c r="F74" s="216"/>
      <c r="G74" s="216"/>
      <c r="H74" s="216"/>
      <c r="I74" s="216"/>
      <c r="J74" s="216"/>
      <c r="K74" s="216"/>
      <c r="L74" s="217"/>
      <c r="M74" s="217"/>
      <c r="N74" s="153"/>
      <c r="O74" s="153"/>
      <c r="P74" s="76"/>
      <c r="Q74" s="76"/>
      <c r="R74" s="77"/>
      <c r="S74" s="30"/>
      <c r="T74" s="176"/>
      <c r="U74" s="177"/>
    </row>
    <row r="75" spans="1:21" x14ac:dyDescent="0.4">
      <c r="A75" s="36"/>
      <c r="B75" s="218"/>
      <c r="C75" s="221" t="s">
        <v>190</v>
      </c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2"/>
      <c r="S75" s="67"/>
      <c r="T75" s="178"/>
      <c r="U75" s="178"/>
    </row>
    <row r="76" spans="1:21" ht="52.5" customHeight="1" x14ac:dyDescent="0.4">
      <c r="A76" s="36"/>
      <c r="B76" s="218"/>
      <c r="C76" s="223" t="s">
        <v>55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4"/>
      <c r="S76" s="30"/>
      <c r="T76" s="176"/>
      <c r="U76" s="177"/>
    </row>
    <row r="77" spans="1:21" ht="57" customHeight="1" thickBot="1" x14ac:dyDescent="0.45">
      <c r="A77" s="36"/>
      <c r="B77" s="215"/>
      <c r="C77" s="225" t="s">
        <v>59</v>
      </c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6"/>
      <c r="S77" s="30"/>
      <c r="T77" s="176"/>
      <c r="U77" s="177"/>
    </row>
    <row r="78" spans="1:21" x14ac:dyDescent="0.4">
      <c r="A78" s="36"/>
      <c r="B78" s="219" t="s">
        <v>194</v>
      </c>
      <c r="C78" s="212" t="s">
        <v>145</v>
      </c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3"/>
      <c r="S78" s="9"/>
      <c r="T78" s="177"/>
      <c r="U78" s="177"/>
    </row>
    <row r="79" spans="1:21" ht="6" customHeight="1" thickBot="1" x14ac:dyDescent="0.45">
      <c r="A79" s="36"/>
      <c r="B79" s="22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1"/>
      <c r="S79" s="9"/>
      <c r="T79" s="177"/>
      <c r="U79" s="177"/>
    </row>
    <row r="80" spans="1:21" ht="55.5" customHeight="1" thickBot="1" x14ac:dyDescent="0.45">
      <c r="A80" s="36"/>
      <c r="B80" s="73" t="s">
        <v>52</v>
      </c>
      <c r="C80" s="210" t="s">
        <v>146</v>
      </c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1"/>
      <c r="S80" s="9"/>
      <c r="T80" s="177"/>
      <c r="U80" s="177"/>
    </row>
    <row r="81" spans="1:21" ht="27" thickBot="1" x14ac:dyDescent="0.45">
      <c r="A81" s="36"/>
      <c r="B81" s="196" t="s">
        <v>57</v>
      </c>
      <c r="C81" s="212" t="s">
        <v>212</v>
      </c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3"/>
      <c r="S81" s="9"/>
      <c r="T81" s="177"/>
      <c r="U81" s="177"/>
    </row>
    <row r="82" spans="1:21" ht="39.75" customHeight="1" x14ac:dyDescent="0.4">
      <c r="A82" s="28"/>
      <c r="B82" s="236" t="s">
        <v>110</v>
      </c>
      <c r="C82" s="232" t="s">
        <v>106</v>
      </c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3"/>
      <c r="S82" s="9"/>
    </row>
    <row r="83" spans="1:21" ht="27" thickBot="1" x14ac:dyDescent="0.45">
      <c r="A83" s="67"/>
      <c r="B83" s="237"/>
      <c r="C83" s="234" t="s">
        <v>214</v>
      </c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5"/>
      <c r="S83" s="9"/>
    </row>
    <row r="84" spans="1:21" ht="25.9" hidden="1" customHeight="1" x14ac:dyDescent="0.4">
      <c r="A84" s="33" t="s">
        <v>53</v>
      </c>
      <c r="B84" s="34"/>
      <c r="C84" s="34"/>
      <c r="D84" s="34"/>
      <c r="E84" s="34"/>
      <c r="F84" s="34"/>
      <c r="G84" s="34"/>
      <c r="H84" s="34"/>
      <c r="I84" s="34"/>
      <c r="J84" s="34"/>
      <c r="K84" s="30"/>
      <c r="L84" s="30"/>
      <c r="M84" s="30"/>
      <c r="N84" s="30"/>
      <c r="O84" s="30"/>
      <c r="P84" s="30"/>
      <c r="Q84" s="9"/>
      <c r="R84" s="9"/>
      <c r="S84" s="9"/>
    </row>
    <row r="85" spans="1:21" ht="25.9" hidden="1" customHeight="1" x14ac:dyDescent="0.4">
      <c r="A85" s="205" t="s">
        <v>88</v>
      </c>
      <c r="B85" s="205"/>
      <c r="C85" s="205"/>
      <c r="D85" s="205"/>
      <c r="E85" s="127"/>
      <c r="F85" s="127"/>
      <c r="G85" s="165"/>
      <c r="H85" s="136"/>
      <c r="I85" s="150"/>
      <c r="J85" s="158"/>
      <c r="K85" s="30"/>
      <c r="L85" s="30"/>
      <c r="M85" s="30"/>
      <c r="N85" s="30"/>
      <c r="O85" s="30"/>
      <c r="P85" s="30"/>
      <c r="Q85" s="9"/>
      <c r="R85" s="9"/>
      <c r="S85" s="9"/>
    </row>
    <row r="86" spans="1:21" ht="26.25" customHeight="1" x14ac:dyDescent="0.4">
      <c r="A86" s="36"/>
      <c r="B86" s="238" t="s">
        <v>123</v>
      </c>
      <c r="C86" s="269" t="s">
        <v>128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70"/>
      <c r="S86" s="35"/>
      <c r="T86" s="179"/>
      <c r="U86" s="179"/>
    </row>
    <row r="87" spans="1:21" x14ac:dyDescent="0.4">
      <c r="A87" s="36"/>
      <c r="B87" s="239"/>
      <c r="C87" s="271" t="s">
        <v>124</v>
      </c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72"/>
      <c r="S87" s="35"/>
      <c r="T87" s="179"/>
      <c r="U87" s="179"/>
    </row>
    <row r="88" spans="1:21" x14ac:dyDescent="0.4">
      <c r="A88" s="36"/>
      <c r="B88" s="239"/>
      <c r="C88" s="271" t="s">
        <v>125</v>
      </c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72"/>
      <c r="S88" s="35"/>
      <c r="T88" s="179"/>
      <c r="U88" s="179"/>
    </row>
    <row r="89" spans="1:21" x14ac:dyDescent="0.4">
      <c r="A89" s="36"/>
      <c r="B89" s="239"/>
      <c r="C89" s="273" t="s">
        <v>126</v>
      </c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74"/>
      <c r="S89" s="35"/>
      <c r="T89" s="179"/>
      <c r="U89" s="179"/>
    </row>
    <row r="90" spans="1:21" ht="27" thickBot="1" x14ac:dyDescent="0.45">
      <c r="A90" s="36"/>
      <c r="B90" s="239"/>
      <c r="C90" s="273" t="s">
        <v>127</v>
      </c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74"/>
      <c r="S90" s="35"/>
      <c r="T90" s="179"/>
      <c r="U90" s="179"/>
    </row>
    <row r="91" spans="1:21" ht="27" thickBot="1" x14ac:dyDescent="0.45">
      <c r="A91" s="36"/>
      <c r="B91" s="74" t="s">
        <v>220</v>
      </c>
      <c r="C91" s="210" t="s">
        <v>221</v>
      </c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1"/>
      <c r="S91" s="35"/>
      <c r="T91" s="177"/>
      <c r="U91" s="177"/>
    </row>
  </sheetData>
  <sortState ref="A67:Y68">
    <sortCondition ref="A67:A68"/>
  </sortState>
  <mergeCells count="28">
    <mergeCell ref="C91:R91"/>
    <mergeCell ref="B82:B83"/>
    <mergeCell ref="B86:B90"/>
    <mergeCell ref="C86:R86"/>
    <mergeCell ref="C90:R90"/>
    <mergeCell ref="C89:R89"/>
    <mergeCell ref="C88:R88"/>
    <mergeCell ref="C87:R87"/>
    <mergeCell ref="D5:S5"/>
    <mergeCell ref="C79:R79"/>
    <mergeCell ref="C82:R82"/>
    <mergeCell ref="C83:R83"/>
    <mergeCell ref="A1:S1"/>
    <mergeCell ref="A2:S2"/>
    <mergeCell ref="A85:D85"/>
    <mergeCell ref="C72:R72"/>
    <mergeCell ref="C73:R73"/>
    <mergeCell ref="C80:R80"/>
    <mergeCell ref="C81:R81"/>
    <mergeCell ref="B72:B73"/>
    <mergeCell ref="C74:M74"/>
    <mergeCell ref="B74:B77"/>
    <mergeCell ref="B78:B79"/>
    <mergeCell ref="C75:R75"/>
    <mergeCell ref="C76:R76"/>
    <mergeCell ref="C77:R77"/>
    <mergeCell ref="C78:R78"/>
    <mergeCell ref="D4:S4"/>
  </mergeCells>
  <pageMargins left="0.25" right="0.25" top="0.75" bottom="0.75" header="0.3" footer="0.3"/>
  <pageSetup paperSize="9" scale="41" fitToHeight="0" orientation="landscape" r:id="rId1"/>
  <headerFooter>
    <oddHeader>&amp;C&amp;G</oddHeader>
    <oddFooter>&amp;CANNEXURE "H1"&amp;RPAGE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04"/>
  <sheetViews>
    <sheetView zoomScale="55" zoomScaleNormal="55" workbookViewId="0">
      <pane xSplit="4" ySplit="8" topLeftCell="G9" activePane="bottomRight" state="frozen"/>
      <selection pane="topRight" activeCell="G1" sqref="G1"/>
      <selection pane="bottomLeft" activeCell="A10" sqref="A10"/>
      <selection pane="bottomRight" activeCell="G9" sqref="G9"/>
    </sheetView>
  </sheetViews>
  <sheetFormatPr defaultColWidth="9.28515625" defaultRowHeight="26.25" x14ac:dyDescent="0.4"/>
  <cols>
    <col min="1" max="1" width="10.7109375" style="1" customWidth="1"/>
    <col min="2" max="2" width="98.7109375" style="1" customWidth="1"/>
    <col min="3" max="4" width="19.42578125" style="1" hidden="1" customWidth="1"/>
    <col min="5" max="5" width="19.28515625" style="1" hidden="1" customWidth="1"/>
    <col min="6" max="6" width="15.42578125" style="1" hidden="1" customWidth="1"/>
    <col min="7" max="7" width="20.42578125" style="1" bestFit="1" customWidth="1"/>
    <col min="8" max="8" width="20.5703125" style="1" bestFit="1" customWidth="1"/>
    <col min="9" max="10" width="20.5703125" style="1" customWidth="1"/>
    <col min="11" max="17" width="17.7109375" style="1" customWidth="1"/>
    <col min="18" max="19" width="17.7109375" style="8" customWidth="1"/>
    <col min="20" max="21" width="9.28515625" style="1" customWidth="1"/>
    <col min="22" max="16384" width="9.28515625" style="1"/>
  </cols>
  <sheetData>
    <row r="1" spans="1:19" ht="47.25" thickBot="1" x14ac:dyDescent="0.75">
      <c r="A1" s="201" t="s">
        <v>138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95.25" customHeight="1" thickBot="1" x14ac:dyDescent="0.45">
      <c r="A2" s="202" t="s">
        <v>207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3" spans="1:19" ht="95.25" customHeight="1" x14ac:dyDescent="0.4"/>
    <row r="4" spans="1:19" x14ac:dyDescent="0.4">
      <c r="B4" s="26" t="s">
        <v>87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R4" s="1"/>
      <c r="S4" s="1"/>
    </row>
    <row r="5" spans="1:19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R5" s="1"/>
      <c r="S5" s="1"/>
    </row>
    <row r="6" spans="1:19" x14ac:dyDescent="0.4">
      <c r="B6" s="26" t="s">
        <v>159</v>
      </c>
      <c r="D6" s="2">
        <f>SUM(207.99*0.05)+207.99</f>
        <v>218.3895</v>
      </c>
      <c r="E6" s="3"/>
      <c r="F6" s="3"/>
      <c r="G6" s="2">
        <f>SUM(207.99*0.05)+207.99</f>
        <v>218.3895</v>
      </c>
      <c r="H6" s="3"/>
      <c r="I6" s="3"/>
      <c r="J6" s="3"/>
      <c r="R6" s="1"/>
      <c r="S6" s="1"/>
    </row>
    <row r="7" spans="1:19" x14ac:dyDescent="0.4">
      <c r="B7" s="7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9" s="20" customFormat="1" ht="126" x14ac:dyDescent="0.25">
      <c r="A8" s="16" t="s">
        <v>0</v>
      </c>
      <c r="B8" s="16" t="s">
        <v>60</v>
      </c>
      <c r="C8" s="17" t="s">
        <v>89</v>
      </c>
      <c r="D8" s="17" t="s">
        <v>172</v>
      </c>
      <c r="E8" s="16" t="s">
        <v>170</v>
      </c>
      <c r="F8" s="16" t="s">
        <v>216</v>
      </c>
      <c r="G8" s="16" t="s">
        <v>215</v>
      </c>
      <c r="H8" s="16" t="s">
        <v>188</v>
      </c>
      <c r="I8" s="16" t="s">
        <v>174</v>
      </c>
      <c r="J8" s="16" t="s">
        <v>196</v>
      </c>
      <c r="K8" s="17" t="s">
        <v>173</v>
      </c>
      <c r="L8" s="17" t="s">
        <v>176</v>
      </c>
      <c r="M8" s="17" t="s">
        <v>177</v>
      </c>
      <c r="N8" s="17" t="s">
        <v>183</v>
      </c>
      <c r="O8" s="17" t="s">
        <v>184</v>
      </c>
      <c r="P8" s="17" t="s">
        <v>185</v>
      </c>
      <c r="Q8" s="17" t="s">
        <v>186</v>
      </c>
      <c r="R8" s="17" t="s">
        <v>182</v>
      </c>
      <c r="S8" s="17" t="s">
        <v>187</v>
      </c>
    </row>
    <row r="9" spans="1:19" s="94" customFormat="1" x14ac:dyDescent="0.4">
      <c r="A9" s="284">
        <v>3089</v>
      </c>
      <c r="B9" s="180" t="s">
        <v>203</v>
      </c>
      <c r="C9" s="285"/>
      <c r="D9" s="285"/>
      <c r="E9" s="64"/>
      <c r="F9" s="64"/>
      <c r="G9" s="64">
        <f>SUM(37.49*45)*4.3333</f>
        <v>7310.4937650000011</v>
      </c>
      <c r="H9" s="64">
        <f>SUM(37.49*45)*4.3333</f>
        <v>7310.4937650000011</v>
      </c>
      <c r="I9" s="64">
        <f>+H9/4.3333</f>
        <v>1687.0500000000002</v>
      </c>
      <c r="J9" s="64">
        <f>+I9/45</f>
        <v>37.49</v>
      </c>
      <c r="K9" s="64">
        <v>120</v>
      </c>
      <c r="L9" s="64"/>
      <c r="M9" s="64">
        <v>47.970300000000002</v>
      </c>
      <c r="N9" s="285">
        <f>+G9*0.013</f>
        <v>95.036418945000008</v>
      </c>
      <c r="O9" s="285">
        <f>+G9*0.013</f>
        <v>95.036418945000008</v>
      </c>
      <c r="P9" s="285">
        <f>+G9*0.06</f>
        <v>438.62962590000006</v>
      </c>
      <c r="Q9" s="285">
        <f>+G9*0.06</f>
        <v>438.62962590000006</v>
      </c>
      <c r="R9" s="285">
        <f>+H9*0.005</f>
        <v>36.552468825000005</v>
      </c>
      <c r="S9" s="285">
        <f>+H9*0.005</f>
        <v>36.552468825000005</v>
      </c>
    </row>
    <row r="10" spans="1:19" s="94" customFormat="1" x14ac:dyDescent="0.4">
      <c r="A10" s="92">
        <v>2000</v>
      </c>
      <c r="B10" s="93" t="s">
        <v>40</v>
      </c>
      <c r="C10" s="64">
        <v>2777.4493120000002</v>
      </c>
      <c r="D10" s="64">
        <f>+C10*0.06+C10</f>
        <v>2944.0962707200001</v>
      </c>
      <c r="E10" s="64">
        <f>+D10/4.3333</f>
        <v>679.41205795121493</v>
      </c>
      <c r="F10" s="64">
        <f t="shared" ref="F10" si="0">+E10/40</f>
        <v>16.985301448780373</v>
      </c>
      <c r="G10" s="64">
        <f>SUM(D10*0.07)+D10</f>
        <v>3150.1830096704002</v>
      </c>
      <c r="H10" s="64">
        <f>SUM(20*40)*4.3333</f>
        <v>3466.6400000000003</v>
      </c>
      <c r="I10" s="64">
        <f>+H10/4.3333</f>
        <v>800</v>
      </c>
      <c r="J10" s="64">
        <f>+I10/40</f>
        <v>20</v>
      </c>
      <c r="K10" s="64">
        <v>120</v>
      </c>
      <c r="L10" s="64"/>
      <c r="M10" s="64">
        <v>47.970300000000002</v>
      </c>
      <c r="N10" s="285">
        <f t="shared" ref="N10:N25" si="1">+G10*0.013</f>
        <v>40.952379125715204</v>
      </c>
      <c r="O10" s="285">
        <f t="shared" ref="O10:O25" si="2">+G10*0.013</f>
        <v>40.952379125715204</v>
      </c>
      <c r="P10" s="285">
        <f t="shared" ref="P10:P25" si="3">+G10*0.06</f>
        <v>189.01098058022401</v>
      </c>
      <c r="Q10" s="285">
        <f t="shared" ref="Q10:Q25" si="4">+G10*0.06</f>
        <v>189.01098058022401</v>
      </c>
      <c r="R10" s="285">
        <f t="shared" ref="R10:R25" si="5">+H10*0.005</f>
        <v>17.333200000000001</v>
      </c>
      <c r="S10" s="285">
        <f t="shared" ref="S10:S25" si="6">+H10*0.005</f>
        <v>17.333200000000001</v>
      </c>
    </row>
    <row r="11" spans="1:19" s="94" customFormat="1" x14ac:dyDescent="0.4">
      <c r="A11" s="92">
        <v>2002</v>
      </c>
      <c r="B11" s="93" t="s">
        <v>3</v>
      </c>
      <c r="C11" s="64">
        <v>3156.1923999999999</v>
      </c>
      <c r="D11" s="64">
        <f>+C11*0.06+C11</f>
        <v>3345.563944</v>
      </c>
      <c r="E11" s="64">
        <f>+D11/4.3333</f>
        <v>772.05915676274424</v>
      </c>
      <c r="F11" s="64">
        <f t="shared" ref="F11:F18" si="7">+E11/40</f>
        <v>19.301478919068607</v>
      </c>
      <c r="G11" s="64">
        <f t="shared" ref="G11:G56" si="8">SUM(D11*0.07)+D11</f>
        <v>3579.7534200800001</v>
      </c>
      <c r="H11" s="64">
        <f t="shared" ref="H11:H56" si="9">SUM(D11*0.07)+D11</f>
        <v>3579.7534200800001</v>
      </c>
      <c r="I11" s="64">
        <f t="shared" ref="I11:I56" si="10">+H11/4.3333</f>
        <v>826.10329773613637</v>
      </c>
      <c r="J11" s="64">
        <f t="shared" ref="J11:J56" si="11">+I11/40</f>
        <v>20.652582443403411</v>
      </c>
      <c r="K11" s="64">
        <v>120</v>
      </c>
      <c r="L11" s="64"/>
      <c r="M11" s="64">
        <v>47.970300000000002</v>
      </c>
      <c r="N11" s="285">
        <f t="shared" si="1"/>
        <v>46.536794461039996</v>
      </c>
      <c r="O11" s="285">
        <f t="shared" si="2"/>
        <v>46.536794461039996</v>
      </c>
      <c r="P11" s="285">
        <f t="shared" si="3"/>
        <v>214.78520520480001</v>
      </c>
      <c r="Q11" s="285">
        <f t="shared" si="4"/>
        <v>214.78520520480001</v>
      </c>
      <c r="R11" s="285">
        <f t="shared" si="5"/>
        <v>17.898767100400001</v>
      </c>
      <c r="S11" s="285">
        <f t="shared" si="6"/>
        <v>17.898767100400001</v>
      </c>
    </row>
    <row r="12" spans="1:19" s="94" customFormat="1" x14ac:dyDescent="0.4">
      <c r="A12" s="92">
        <v>2004</v>
      </c>
      <c r="B12" s="93" t="s">
        <v>1</v>
      </c>
      <c r="C12" s="64">
        <v>4292.4216639999995</v>
      </c>
      <c r="D12" s="64">
        <f>+C12*0.06+C12</f>
        <v>4549.9669638399992</v>
      </c>
      <c r="E12" s="64">
        <f>+D12/4.3333</f>
        <v>1050.000453197332</v>
      </c>
      <c r="F12" s="64">
        <f t="shared" si="7"/>
        <v>26.250011329933301</v>
      </c>
      <c r="G12" s="64">
        <f t="shared" si="8"/>
        <v>4868.4646513087991</v>
      </c>
      <c r="H12" s="64">
        <f t="shared" si="9"/>
        <v>4868.4646513087991</v>
      </c>
      <c r="I12" s="64">
        <f t="shared" si="10"/>
        <v>1123.5004849211452</v>
      </c>
      <c r="J12" s="64">
        <f t="shared" si="11"/>
        <v>28.087512123028631</v>
      </c>
      <c r="K12" s="64">
        <v>120</v>
      </c>
      <c r="L12" s="64"/>
      <c r="M12" s="64">
        <v>87.103380000000001</v>
      </c>
      <c r="N12" s="285">
        <f t="shared" si="1"/>
        <v>63.290040467014386</v>
      </c>
      <c r="O12" s="285">
        <f t="shared" si="2"/>
        <v>63.290040467014386</v>
      </c>
      <c r="P12" s="285">
        <f t="shared" si="3"/>
        <v>292.10787907852796</v>
      </c>
      <c r="Q12" s="285">
        <f t="shared" si="4"/>
        <v>292.10787907852796</v>
      </c>
      <c r="R12" s="285">
        <f t="shared" si="5"/>
        <v>24.342323256543995</v>
      </c>
      <c r="S12" s="285">
        <f t="shared" si="6"/>
        <v>24.342323256543995</v>
      </c>
    </row>
    <row r="13" spans="1:19" s="94" customFormat="1" x14ac:dyDescent="0.4">
      <c r="A13" s="92">
        <v>2006</v>
      </c>
      <c r="B13" s="93" t="s">
        <v>2</v>
      </c>
      <c r="C13" s="64">
        <v>6312.3847999999998</v>
      </c>
      <c r="D13" s="64">
        <f t="shared" ref="D13:D54" si="12">+C13*0.06+C13</f>
        <v>6691.127888</v>
      </c>
      <c r="E13" s="64">
        <f t="shared" ref="E13:E54" si="13">+D13/4.3333</f>
        <v>1544.1183135254885</v>
      </c>
      <c r="F13" s="64">
        <f t="shared" si="7"/>
        <v>38.602957838137215</v>
      </c>
      <c r="G13" s="64">
        <f t="shared" si="8"/>
        <v>7159.5068401600001</v>
      </c>
      <c r="H13" s="64">
        <f t="shared" si="9"/>
        <v>7159.5068401600001</v>
      </c>
      <c r="I13" s="64">
        <f t="shared" si="10"/>
        <v>1652.2065954722727</v>
      </c>
      <c r="J13" s="64">
        <f t="shared" si="11"/>
        <v>41.305164886806821</v>
      </c>
      <c r="K13" s="64">
        <v>120</v>
      </c>
      <c r="L13" s="64"/>
      <c r="M13" s="64">
        <v>87.103380000000001</v>
      </c>
      <c r="N13" s="285">
        <f t="shared" si="1"/>
        <v>93.073588922079992</v>
      </c>
      <c r="O13" s="285">
        <f t="shared" si="2"/>
        <v>93.073588922079992</v>
      </c>
      <c r="P13" s="285">
        <f t="shared" si="3"/>
        <v>429.57041040960002</v>
      </c>
      <c r="Q13" s="285">
        <f t="shared" si="4"/>
        <v>429.57041040960002</v>
      </c>
      <c r="R13" s="285">
        <f t="shared" si="5"/>
        <v>35.797534200800001</v>
      </c>
      <c r="S13" s="285">
        <f t="shared" si="6"/>
        <v>35.797534200800001</v>
      </c>
    </row>
    <row r="14" spans="1:19" s="94" customFormat="1" x14ac:dyDescent="0.4">
      <c r="A14" s="92">
        <v>3036</v>
      </c>
      <c r="B14" s="180" t="s">
        <v>199</v>
      </c>
      <c r="C14" s="64">
        <v>2081.3678760000003</v>
      </c>
      <c r="D14" s="64">
        <f>+C14*0.06+C14</f>
        <v>2206.2499485600001</v>
      </c>
      <c r="E14" s="64">
        <f>+D14/4.3333</f>
        <v>509.13851996399973</v>
      </c>
      <c r="F14" s="64">
        <f>+E14/40</f>
        <v>12.728462999099992</v>
      </c>
      <c r="G14" s="64">
        <f>SUM(D14*0.07)+D14</f>
        <v>2360.6874449592001</v>
      </c>
      <c r="H14" s="64">
        <f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/>
      <c r="M14" s="64">
        <v>87.103380000000001</v>
      </c>
      <c r="N14" s="285">
        <f t="shared" si="1"/>
        <v>30.6889367844696</v>
      </c>
      <c r="O14" s="285">
        <f t="shared" si="2"/>
        <v>30.6889367844696</v>
      </c>
      <c r="P14" s="285">
        <f t="shared" si="3"/>
        <v>141.64124669755199</v>
      </c>
      <c r="Q14" s="285">
        <f t="shared" si="4"/>
        <v>141.64124669755199</v>
      </c>
      <c r="R14" s="285">
        <f t="shared" si="5"/>
        <v>19.499850000000002</v>
      </c>
      <c r="S14" s="285">
        <f t="shared" si="6"/>
        <v>19.499850000000002</v>
      </c>
    </row>
    <row r="15" spans="1:19" s="94" customFormat="1" x14ac:dyDescent="0.4">
      <c r="A15" s="92">
        <v>3034</v>
      </c>
      <c r="B15" s="180" t="s">
        <v>200</v>
      </c>
      <c r="C15" s="64">
        <v>2958.517452</v>
      </c>
      <c r="D15" s="64">
        <f>+C15*0.06+C15</f>
        <v>3136.0284991200001</v>
      </c>
      <c r="E15" s="64">
        <f>+D15/4.3333</f>
        <v>723.70445136962587</v>
      </c>
      <c r="F15" s="64">
        <f>+E15/40</f>
        <v>18.092611284240647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 t="shared" ref="J15" si="14">+I15/45</f>
        <v>25.05</v>
      </c>
      <c r="K15" s="64">
        <v>120</v>
      </c>
      <c r="L15" s="64"/>
      <c r="M15" s="64">
        <v>87.103380000000001</v>
      </c>
      <c r="N15" s="285">
        <f t="shared" si="1"/>
        <v>63.501261525000004</v>
      </c>
      <c r="O15" s="285">
        <f t="shared" si="2"/>
        <v>63.501261525000004</v>
      </c>
      <c r="P15" s="285">
        <f t="shared" si="3"/>
        <v>293.08274550000004</v>
      </c>
      <c r="Q15" s="285">
        <f t="shared" si="4"/>
        <v>293.08274550000004</v>
      </c>
      <c r="R15" s="285">
        <f t="shared" si="5"/>
        <v>24.423562125000004</v>
      </c>
      <c r="S15" s="285">
        <f t="shared" si="6"/>
        <v>24.423562125000004</v>
      </c>
    </row>
    <row r="16" spans="1:19" s="94" customFormat="1" x14ac:dyDescent="0.4">
      <c r="A16" s="92">
        <v>3020</v>
      </c>
      <c r="B16" s="286" t="s">
        <v>201</v>
      </c>
      <c r="C16" s="64">
        <v>3790.2511159999999</v>
      </c>
      <c r="D16" s="64">
        <f>+C16*0.06+C16</f>
        <v>4017.6661829599998</v>
      </c>
      <c r="E16" s="64">
        <f>+D16/4.3333</f>
        <v>927.16086653589628</v>
      </c>
      <c r="F16" s="64">
        <f t="shared" si="7"/>
        <v>23.179021663397407</v>
      </c>
      <c r="G16" s="64">
        <f t="shared" si="8"/>
        <v>4298.9028157672001</v>
      </c>
      <c r="H16" s="64">
        <f t="shared" si="9"/>
        <v>4298.9028157672001</v>
      </c>
      <c r="I16" s="64">
        <f t="shared" si="10"/>
        <v>992.06212719340908</v>
      </c>
      <c r="J16" s="64">
        <f>+I16/45</f>
        <v>22.045825048742422</v>
      </c>
      <c r="K16" s="64">
        <v>120</v>
      </c>
      <c r="L16" s="64"/>
      <c r="M16" s="64">
        <v>87.103380000000001</v>
      </c>
      <c r="N16" s="285">
        <f t="shared" si="1"/>
        <v>55.885736604973602</v>
      </c>
      <c r="O16" s="285">
        <f t="shared" si="2"/>
        <v>55.885736604973602</v>
      </c>
      <c r="P16" s="285">
        <f t="shared" si="3"/>
        <v>257.934168946032</v>
      </c>
      <c r="Q16" s="285">
        <f t="shared" si="4"/>
        <v>257.934168946032</v>
      </c>
      <c r="R16" s="285">
        <f t="shared" si="5"/>
        <v>21.494514078836001</v>
      </c>
      <c r="S16" s="285">
        <f t="shared" si="6"/>
        <v>21.494514078836001</v>
      </c>
    </row>
    <row r="17" spans="1:19" s="94" customFormat="1" x14ac:dyDescent="0.4">
      <c r="A17" s="92">
        <v>3014</v>
      </c>
      <c r="B17" s="180" t="s">
        <v>202</v>
      </c>
      <c r="C17" s="64">
        <v>5234.5377920000001</v>
      </c>
      <c r="D17" s="64">
        <f t="shared" si="12"/>
        <v>5548.6100595200005</v>
      </c>
      <c r="E17" s="64">
        <f t="shared" si="13"/>
        <v>1280.4583249532689</v>
      </c>
      <c r="F17" s="64">
        <f t="shared" si="7"/>
        <v>32.011458123831723</v>
      </c>
      <c r="G17" s="64">
        <f t="shared" si="8"/>
        <v>5937.0127636864008</v>
      </c>
      <c r="H17" s="64">
        <f t="shared" si="9"/>
        <v>5937.0127636864008</v>
      </c>
      <c r="I17" s="64">
        <f t="shared" si="10"/>
        <v>1370.0904076999977</v>
      </c>
      <c r="J17" s="64">
        <f>+I17/45</f>
        <v>30.446453504444396</v>
      </c>
      <c r="K17" s="64">
        <v>120</v>
      </c>
      <c r="L17" s="64"/>
      <c r="M17" s="64">
        <v>87.103380000000001</v>
      </c>
      <c r="N17" s="285">
        <f t="shared" si="1"/>
        <v>77.181165927923203</v>
      </c>
      <c r="O17" s="285">
        <f t="shared" si="2"/>
        <v>77.181165927923203</v>
      </c>
      <c r="P17" s="285">
        <f t="shared" si="3"/>
        <v>356.22076582118405</v>
      </c>
      <c r="Q17" s="285">
        <f t="shared" si="4"/>
        <v>356.22076582118405</v>
      </c>
      <c r="R17" s="285">
        <f t="shared" si="5"/>
        <v>29.685063818432006</v>
      </c>
      <c r="S17" s="285">
        <f t="shared" si="6"/>
        <v>29.685063818432006</v>
      </c>
    </row>
    <row r="18" spans="1:19" s="94" customFormat="1" x14ac:dyDescent="0.4">
      <c r="A18" s="92">
        <v>3022</v>
      </c>
      <c r="B18" s="93" t="s">
        <v>4</v>
      </c>
      <c r="C18" s="64">
        <v>2768.9436599999999</v>
      </c>
      <c r="D18" s="64">
        <f t="shared" si="12"/>
        <v>2935.0802795999998</v>
      </c>
      <c r="E18" s="64">
        <f t="shared" si="13"/>
        <v>677.33142861098918</v>
      </c>
      <c r="F18" s="64">
        <f t="shared" si="7"/>
        <v>16.933285715274728</v>
      </c>
      <c r="G18" s="64">
        <f t="shared" si="8"/>
        <v>3140.535899172</v>
      </c>
      <c r="H18" s="64">
        <f>SUM(20*45)*4.3333</f>
        <v>3899.9700000000003</v>
      </c>
      <c r="I18" s="64">
        <f t="shared" si="10"/>
        <v>900</v>
      </c>
      <c r="J18" s="64">
        <f>+I18/45</f>
        <v>20</v>
      </c>
      <c r="K18" s="64">
        <v>120</v>
      </c>
      <c r="L18" s="64"/>
      <c r="M18" s="64">
        <v>87.103380000000001</v>
      </c>
      <c r="N18" s="285">
        <f t="shared" si="1"/>
        <v>40.826966689235995</v>
      </c>
      <c r="O18" s="285">
        <f t="shared" si="2"/>
        <v>40.826966689235995</v>
      </c>
      <c r="P18" s="285">
        <f t="shared" si="3"/>
        <v>188.43215395031999</v>
      </c>
      <c r="Q18" s="285">
        <f t="shared" si="4"/>
        <v>188.43215395031999</v>
      </c>
      <c r="R18" s="285">
        <f t="shared" si="5"/>
        <v>19.499850000000002</v>
      </c>
      <c r="S18" s="285">
        <f t="shared" si="6"/>
        <v>19.499850000000002</v>
      </c>
    </row>
    <row r="19" spans="1:19" s="94" customFormat="1" x14ac:dyDescent="0.4">
      <c r="A19" s="92">
        <v>4018</v>
      </c>
      <c r="B19" s="93" t="s">
        <v>160</v>
      </c>
      <c r="C19" s="64"/>
      <c r="D19" s="287" t="s">
        <v>161</v>
      </c>
      <c r="E19" s="64"/>
      <c r="F19" s="64"/>
      <c r="G19" s="64">
        <f>SUM(20*40)*4.3333</f>
        <v>3466.6400000000003</v>
      </c>
      <c r="H19" s="64">
        <f>SUM(20*40)*4.3333</f>
        <v>3466.6400000000003</v>
      </c>
      <c r="I19" s="64">
        <f t="shared" si="10"/>
        <v>800</v>
      </c>
      <c r="J19" s="64">
        <f t="shared" si="11"/>
        <v>20</v>
      </c>
      <c r="K19" s="64">
        <v>120</v>
      </c>
      <c r="L19" s="64"/>
      <c r="M19" s="64">
        <v>87.1</v>
      </c>
      <c r="N19" s="285">
        <f t="shared" si="1"/>
        <v>45.066320000000005</v>
      </c>
      <c r="O19" s="285">
        <f t="shared" si="2"/>
        <v>45.066320000000005</v>
      </c>
      <c r="P19" s="285">
        <f t="shared" si="3"/>
        <v>207.9984</v>
      </c>
      <c r="Q19" s="285">
        <f t="shared" si="4"/>
        <v>207.9984</v>
      </c>
      <c r="R19" s="285">
        <f t="shared" si="5"/>
        <v>17.333200000000001</v>
      </c>
      <c r="S19" s="285">
        <f t="shared" si="6"/>
        <v>17.333200000000001</v>
      </c>
    </row>
    <row r="20" spans="1:19" s="94" customFormat="1" x14ac:dyDescent="0.4">
      <c r="A20" s="92">
        <v>2011</v>
      </c>
      <c r="B20" s="93" t="s">
        <v>6</v>
      </c>
      <c r="C20" s="64">
        <v>2153.4805240000001</v>
      </c>
      <c r="D20" s="64">
        <f>+C20*0.06+C20</f>
        <v>2282.6893554399999</v>
      </c>
      <c r="E20" s="64">
        <f>+D20/4.3333</f>
        <v>526.77851878245212</v>
      </c>
      <c r="F20" s="64">
        <f>+E20/25</f>
        <v>21.071140751298085</v>
      </c>
      <c r="G20" s="64">
        <f t="shared" si="8"/>
        <v>2442.4776103208001</v>
      </c>
      <c r="H20" s="64">
        <f t="shared" si="9"/>
        <v>2442.4776103208001</v>
      </c>
      <c r="I20" s="64">
        <f t="shared" si="10"/>
        <v>563.65301509722383</v>
      </c>
      <c r="J20" s="64">
        <f>+I20/25</f>
        <v>22.546120603888951</v>
      </c>
      <c r="K20" s="64">
        <v>120</v>
      </c>
      <c r="L20" s="64"/>
      <c r="M20" s="64">
        <v>47.970300000000002</v>
      </c>
      <c r="N20" s="285">
        <f t="shared" si="1"/>
        <v>31.752208934170401</v>
      </c>
      <c r="O20" s="285">
        <f t="shared" si="2"/>
        <v>31.752208934170401</v>
      </c>
      <c r="P20" s="285">
        <f t="shared" si="3"/>
        <v>146.54865661924799</v>
      </c>
      <c r="Q20" s="285">
        <f t="shared" si="4"/>
        <v>146.54865661924799</v>
      </c>
      <c r="R20" s="285">
        <f t="shared" si="5"/>
        <v>12.212388051604</v>
      </c>
      <c r="S20" s="285">
        <f t="shared" si="6"/>
        <v>12.212388051604</v>
      </c>
    </row>
    <row r="21" spans="1:19" s="94" customFormat="1" x14ac:dyDescent="0.4">
      <c r="A21" s="92">
        <v>2010</v>
      </c>
      <c r="B21" s="93" t="s">
        <v>5</v>
      </c>
      <c r="C21" s="64">
        <v>2794.303312</v>
      </c>
      <c r="D21" s="64">
        <f t="shared" si="12"/>
        <v>2961.9615107200002</v>
      </c>
      <c r="E21" s="64">
        <f t="shared" si="13"/>
        <v>683.53483735721045</v>
      </c>
      <c r="F21" s="64">
        <f>+E21/40</f>
        <v>17.088370933930261</v>
      </c>
      <c r="G21" s="64">
        <f t="shared" si="8"/>
        <v>3169.2988164704002</v>
      </c>
      <c r="H21" s="64">
        <f>SUM(20*40)*4.3333</f>
        <v>3466.6400000000003</v>
      </c>
      <c r="I21" s="64">
        <f t="shared" si="10"/>
        <v>800</v>
      </c>
      <c r="J21" s="64">
        <f t="shared" si="11"/>
        <v>20</v>
      </c>
      <c r="K21" s="64">
        <v>120</v>
      </c>
      <c r="L21" s="64"/>
      <c r="M21" s="64">
        <v>47.970300000000002</v>
      </c>
      <c r="N21" s="285">
        <f t="shared" si="1"/>
        <v>41.200884614115203</v>
      </c>
      <c r="O21" s="285">
        <f t="shared" si="2"/>
        <v>41.200884614115203</v>
      </c>
      <c r="P21" s="285">
        <f t="shared" si="3"/>
        <v>190.157928988224</v>
      </c>
      <c r="Q21" s="285">
        <f t="shared" si="4"/>
        <v>190.157928988224</v>
      </c>
      <c r="R21" s="285">
        <f t="shared" si="5"/>
        <v>17.333200000000001</v>
      </c>
      <c r="S21" s="285">
        <f t="shared" si="6"/>
        <v>17.333200000000001</v>
      </c>
    </row>
    <row r="22" spans="1:19" s="94" customFormat="1" x14ac:dyDescent="0.4">
      <c r="A22" s="92">
        <v>2021</v>
      </c>
      <c r="B22" s="93" t="s">
        <v>163</v>
      </c>
      <c r="C22" s="64">
        <v>2967.8545679999997</v>
      </c>
      <c r="D22" s="64">
        <f>+C22*0.06+C22</f>
        <v>3145.9258420799997</v>
      </c>
      <c r="E22" s="64">
        <f>+D22/4.3333</f>
        <v>725.98847116054731</v>
      </c>
      <c r="F22" s="64">
        <f>+E22/25</f>
        <v>29.039538846421891</v>
      </c>
      <c r="G22" s="64">
        <f t="shared" si="8"/>
        <v>3366.1406510255997</v>
      </c>
      <c r="H22" s="64">
        <f t="shared" si="9"/>
        <v>3366.1406510255997</v>
      </c>
      <c r="I22" s="64">
        <f t="shared" ref="I22" si="15">+H22/4.3333</f>
        <v>776.80766414178561</v>
      </c>
      <c r="J22" s="64">
        <f>+I22/25</f>
        <v>31.072306565671425</v>
      </c>
      <c r="K22" s="64">
        <v>120</v>
      </c>
      <c r="L22" s="64"/>
      <c r="M22" s="64">
        <v>87.103380000000001</v>
      </c>
      <c r="N22" s="285">
        <f t="shared" si="1"/>
        <v>43.759828463332795</v>
      </c>
      <c r="O22" s="285">
        <f t="shared" si="2"/>
        <v>43.759828463332795</v>
      </c>
      <c r="P22" s="285">
        <f t="shared" si="3"/>
        <v>201.96843906153597</v>
      </c>
      <c r="Q22" s="285">
        <f t="shared" si="4"/>
        <v>201.96843906153597</v>
      </c>
      <c r="R22" s="285">
        <f t="shared" si="5"/>
        <v>16.830703255128</v>
      </c>
      <c r="S22" s="285">
        <f t="shared" si="6"/>
        <v>16.830703255128</v>
      </c>
    </row>
    <row r="23" spans="1:19" s="94" customFormat="1" x14ac:dyDescent="0.4">
      <c r="A23" s="92">
        <v>2020</v>
      </c>
      <c r="B23" s="180" t="s">
        <v>162</v>
      </c>
      <c r="C23" s="64">
        <v>4448.4559960000006</v>
      </c>
      <c r="D23" s="64">
        <f t="shared" si="12"/>
        <v>4715.3633557600006</v>
      </c>
      <c r="E23" s="64">
        <f t="shared" si="13"/>
        <v>1088.169144938038</v>
      </c>
      <c r="F23" s="64">
        <f>+E23/40</f>
        <v>27.204228623450952</v>
      </c>
      <c r="G23" s="64">
        <f t="shared" si="8"/>
        <v>5045.438790663201</v>
      </c>
      <c r="H23" s="64">
        <f t="shared" si="9"/>
        <v>5045.438790663201</v>
      </c>
      <c r="I23" s="64">
        <f t="shared" si="10"/>
        <v>1164.3409850837008</v>
      </c>
      <c r="J23" s="64">
        <f t="shared" si="11"/>
        <v>29.108524627092521</v>
      </c>
      <c r="K23" s="64">
        <v>120</v>
      </c>
      <c r="L23" s="64"/>
      <c r="M23" s="64">
        <v>87.103380000000001</v>
      </c>
      <c r="N23" s="285">
        <f t="shared" si="1"/>
        <v>65.590704278621615</v>
      </c>
      <c r="O23" s="285">
        <f t="shared" si="2"/>
        <v>65.590704278621615</v>
      </c>
      <c r="P23" s="285">
        <f t="shared" si="3"/>
        <v>302.72632743979204</v>
      </c>
      <c r="Q23" s="285">
        <f t="shared" si="4"/>
        <v>302.72632743979204</v>
      </c>
      <c r="R23" s="285">
        <f t="shared" si="5"/>
        <v>25.227193953316004</v>
      </c>
      <c r="S23" s="285">
        <f t="shared" si="6"/>
        <v>25.227193953316004</v>
      </c>
    </row>
    <row r="24" spans="1:19" s="94" customFormat="1" x14ac:dyDescent="0.4">
      <c r="A24" s="92">
        <v>2023</v>
      </c>
      <c r="B24" s="93" t="s">
        <v>12</v>
      </c>
      <c r="C24" s="64">
        <v>4201.4662440000002</v>
      </c>
      <c r="D24" s="64">
        <f>+C24*0.06+C24</f>
        <v>4453.5542186399998</v>
      </c>
      <c r="E24" s="64">
        <f>+D24/4.3333</f>
        <v>1027.7511870029768</v>
      </c>
      <c r="F24" s="64">
        <f>+E24/25</f>
        <v>41.110047480119071</v>
      </c>
      <c r="G24" s="64">
        <f t="shared" si="8"/>
        <v>4765.3030139448001</v>
      </c>
      <c r="H24" s="64">
        <f t="shared" si="9"/>
        <v>4765.3030139448001</v>
      </c>
      <c r="I24" s="64">
        <f t="shared" ref="I24" si="16">+H24/4.3333</f>
        <v>1099.6937700931853</v>
      </c>
      <c r="J24" s="64">
        <f>+I24/25</f>
        <v>43.987750803727415</v>
      </c>
      <c r="K24" s="64">
        <v>120</v>
      </c>
      <c r="L24" s="64"/>
      <c r="M24" s="64">
        <v>87.103380000000001</v>
      </c>
      <c r="N24" s="285">
        <f t="shared" si="1"/>
        <v>61.948939181282398</v>
      </c>
      <c r="O24" s="285">
        <f t="shared" si="2"/>
        <v>61.948939181282398</v>
      </c>
      <c r="P24" s="285">
        <f t="shared" si="3"/>
        <v>285.91818083668801</v>
      </c>
      <c r="Q24" s="285">
        <f t="shared" si="4"/>
        <v>285.91818083668801</v>
      </c>
      <c r="R24" s="285">
        <f t="shared" si="5"/>
        <v>23.826515069724</v>
      </c>
      <c r="S24" s="285">
        <f t="shared" si="6"/>
        <v>23.826515069724</v>
      </c>
    </row>
    <row r="25" spans="1:19" s="94" customFormat="1" x14ac:dyDescent="0.4">
      <c r="A25" s="92">
        <v>2022</v>
      </c>
      <c r="B25" s="93" t="s">
        <v>9</v>
      </c>
      <c r="C25" s="64">
        <v>6321.5533759999998</v>
      </c>
      <c r="D25" s="64">
        <f t="shared" si="12"/>
        <v>6700.8465785600001</v>
      </c>
      <c r="E25" s="64">
        <f t="shared" si="13"/>
        <v>1546.36110552235</v>
      </c>
      <c r="F25" s="64">
        <f t="shared" ref="F25:F43" si="17">+E25/40</f>
        <v>38.659027638058753</v>
      </c>
      <c r="G25" s="64">
        <f t="shared" si="8"/>
        <v>7169.9058390591999</v>
      </c>
      <c r="H25" s="64">
        <f t="shared" si="9"/>
        <v>7169.9058390591999</v>
      </c>
      <c r="I25" s="64">
        <f t="shared" si="10"/>
        <v>1654.6063829089146</v>
      </c>
      <c r="J25" s="64">
        <f t="shared" si="11"/>
        <v>41.365159572722867</v>
      </c>
      <c r="K25" s="64">
        <v>120</v>
      </c>
      <c r="L25" s="64"/>
      <c r="M25" s="64">
        <v>87.103380000000001</v>
      </c>
      <c r="N25" s="285">
        <f t="shared" si="1"/>
        <v>93.208775907769592</v>
      </c>
      <c r="O25" s="285">
        <f t="shared" si="2"/>
        <v>93.208775907769592</v>
      </c>
      <c r="P25" s="285">
        <f t="shared" si="3"/>
        <v>430.194350343552</v>
      </c>
      <c r="Q25" s="285">
        <f t="shared" si="4"/>
        <v>430.194350343552</v>
      </c>
      <c r="R25" s="285">
        <f t="shared" si="5"/>
        <v>35.849529195296</v>
      </c>
      <c r="S25" s="285">
        <f t="shared" si="6"/>
        <v>35.849529195296</v>
      </c>
    </row>
    <row r="26" spans="1:19" s="94" customFormat="1" x14ac:dyDescent="0.4">
      <c r="A26" s="92">
        <v>2046</v>
      </c>
      <c r="B26" s="180" t="s">
        <v>69</v>
      </c>
      <c r="C26" s="64">
        <v>2694.1680799999999</v>
      </c>
      <c r="D26" s="64">
        <f>+C26*0.06+C26</f>
        <v>2855.8181648</v>
      </c>
      <c r="E26" s="64">
        <f>+D26/4.3333</f>
        <v>659.04003064638948</v>
      </c>
      <c r="F26" s="64">
        <f t="shared" si="17"/>
        <v>16.476000766159736</v>
      </c>
      <c r="G26" s="64"/>
      <c r="H26" s="64">
        <v>1304.3699999999999</v>
      </c>
      <c r="I26" s="64">
        <f t="shared" si="10"/>
        <v>301.01077700597693</v>
      </c>
      <c r="J26" s="64">
        <f t="shared" si="11"/>
        <v>7.525269425149423</v>
      </c>
      <c r="K26" s="64">
        <v>120</v>
      </c>
      <c r="L26" s="64"/>
      <c r="M26" s="64"/>
      <c r="N26" s="64"/>
      <c r="O26" s="64"/>
      <c r="P26" s="285"/>
      <c r="Q26" s="285"/>
      <c r="R26" s="285">
        <f t="shared" ref="R26:R54" si="18">+H26*0.005</f>
        <v>6.5218499999999997</v>
      </c>
      <c r="S26" s="285">
        <f t="shared" ref="S26:S54" si="19">+H26*0.005</f>
        <v>6.5218499999999997</v>
      </c>
    </row>
    <row r="27" spans="1:19" s="94" customFormat="1" x14ac:dyDescent="0.4">
      <c r="A27" s="92">
        <v>2048</v>
      </c>
      <c r="B27" s="180" t="s">
        <v>66</v>
      </c>
      <c r="C27" s="64">
        <v>2913.1352479999996</v>
      </c>
      <c r="D27" s="64">
        <f t="shared" si="12"/>
        <v>3087.9233628799993</v>
      </c>
      <c r="E27" s="64">
        <f t="shared" si="13"/>
        <v>712.60318068908202</v>
      </c>
      <c r="F27" s="64">
        <f t="shared" si="17"/>
        <v>17.815079517227051</v>
      </c>
      <c r="G27" s="64"/>
      <c r="H27" s="64">
        <v>2606.88</v>
      </c>
      <c r="I27" s="64">
        <f t="shared" si="10"/>
        <v>601.59231994092261</v>
      </c>
      <c r="J27" s="64">
        <f t="shared" si="11"/>
        <v>15.039807998523065</v>
      </c>
      <c r="K27" s="64">
        <v>120</v>
      </c>
      <c r="L27" s="64"/>
      <c r="M27" s="64"/>
      <c r="N27" s="64"/>
      <c r="O27" s="64"/>
      <c r="P27" s="285"/>
      <c r="Q27" s="285"/>
      <c r="R27" s="285">
        <f t="shared" si="18"/>
        <v>13.034400000000002</v>
      </c>
      <c r="S27" s="285">
        <f t="shared" si="19"/>
        <v>13.034400000000002</v>
      </c>
    </row>
    <row r="28" spans="1:19" s="94" customFormat="1" x14ac:dyDescent="0.4">
      <c r="A28" s="92">
        <v>2050</v>
      </c>
      <c r="B28" s="180" t="s">
        <v>67</v>
      </c>
      <c r="C28" s="64">
        <v>3216.1814039999995</v>
      </c>
      <c r="D28" s="64">
        <f t="shared" si="12"/>
        <v>3409.1522882399995</v>
      </c>
      <c r="E28" s="64">
        <f t="shared" si="13"/>
        <v>786.73350292848386</v>
      </c>
      <c r="F28" s="64">
        <f t="shared" si="17"/>
        <v>19.668337573212096</v>
      </c>
      <c r="G28" s="64"/>
      <c r="H28" s="64">
        <v>4021.78</v>
      </c>
      <c r="I28" s="64">
        <f t="shared" si="10"/>
        <v>928.11021623243255</v>
      </c>
      <c r="J28" s="64">
        <f t="shared" si="11"/>
        <v>23.202755405810812</v>
      </c>
      <c r="K28" s="64">
        <v>120</v>
      </c>
      <c r="L28" s="64"/>
      <c r="M28" s="64"/>
      <c r="N28" s="64"/>
      <c r="O28" s="64"/>
      <c r="P28" s="285"/>
      <c r="Q28" s="285"/>
      <c r="R28" s="285">
        <f t="shared" si="18"/>
        <v>20.108900000000002</v>
      </c>
      <c r="S28" s="285">
        <f t="shared" si="19"/>
        <v>20.108900000000002</v>
      </c>
    </row>
    <row r="29" spans="1:19" s="94" customFormat="1" x14ac:dyDescent="0.4">
      <c r="A29" s="92">
        <v>2052</v>
      </c>
      <c r="B29" s="180" t="s">
        <v>68</v>
      </c>
      <c r="C29" s="64">
        <v>3547.283852</v>
      </c>
      <c r="D29" s="64">
        <f t="shared" si="12"/>
        <v>3760.1208831200001</v>
      </c>
      <c r="E29" s="64">
        <f t="shared" si="13"/>
        <v>867.72687861906627</v>
      </c>
      <c r="F29" s="64">
        <f t="shared" si="17"/>
        <v>21.693171965476658</v>
      </c>
      <c r="G29" s="64">
        <f t="shared" ref="G29:G33" si="20">SUM(D29*0.07)+D29</f>
        <v>4023.3293449384</v>
      </c>
      <c r="H29" s="64">
        <v>5869.5</v>
      </c>
      <c r="I29" s="64">
        <f t="shared" si="10"/>
        <v>1354.5104193109178</v>
      </c>
      <c r="J29" s="64">
        <f t="shared" si="11"/>
        <v>33.862760482772941</v>
      </c>
      <c r="K29" s="64">
        <v>120</v>
      </c>
      <c r="L29" s="64"/>
      <c r="M29" s="64">
        <v>47.97</v>
      </c>
      <c r="N29" s="285">
        <f>+G29*0.013</f>
        <v>52.303281484199196</v>
      </c>
      <c r="O29" s="285">
        <f>+G29*0.013</f>
        <v>52.303281484199196</v>
      </c>
      <c r="P29" s="285">
        <f>+G29*0.06</f>
        <v>241.39976069630399</v>
      </c>
      <c r="Q29" s="285">
        <f>+G29*0.06</f>
        <v>241.39976069630399</v>
      </c>
      <c r="R29" s="285">
        <f t="shared" si="18"/>
        <v>29.3475</v>
      </c>
      <c r="S29" s="285">
        <f t="shared" si="19"/>
        <v>29.3475</v>
      </c>
    </row>
    <row r="30" spans="1:19" s="94" customFormat="1" x14ac:dyDescent="0.4">
      <c r="A30" s="92">
        <v>4000</v>
      </c>
      <c r="B30" s="180" t="s">
        <v>70</v>
      </c>
      <c r="C30" s="64">
        <v>2694.1680799999999</v>
      </c>
      <c r="D30" s="64">
        <f>+C30*0.06+C30</f>
        <v>2855.8181648</v>
      </c>
      <c r="E30" s="64">
        <f>+D30/4.3333</f>
        <v>659.04003064638948</v>
      </c>
      <c r="F30" s="64">
        <f t="shared" si="17"/>
        <v>16.476000766159736</v>
      </c>
      <c r="G30" s="64"/>
      <c r="H30" s="64">
        <v>1304.3699999999999</v>
      </c>
      <c r="I30" s="64">
        <f t="shared" si="10"/>
        <v>301.01077700597693</v>
      </c>
      <c r="J30" s="64">
        <f t="shared" si="11"/>
        <v>7.525269425149423</v>
      </c>
      <c r="K30" s="64">
        <v>120</v>
      </c>
      <c r="L30" s="64"/>
      <c r="M30" s="64"/>
      <c r="N30" s="64"/>
      <c r="O30" s="64"/>
      <c r="P30" s="285"/>
      <c r="Q30" s="285"/>
      <c r="R30" s="285">
        <f t="shared" si="18"/>
        <v>6.5218499999999997</v>
      </c>
      <c r="S30" s="285">
        <f t="shared" si="19"/>
        <v>6.5218499999999997</v>
      </c>
    </row>
    <row r="31" spans="1:19" s="94" customFormat="1" x14ac:dyDescent="0.4">
      <c r="A31" s="92">
        <v>4001</v>
      </c>
      <c r="B31" s="180" t="s">
        <v>71</v>
      </c>
      <c r="C31" s="64">
        <v>2913.1352479999996</v>
      </c>
      <c r="D31" s="64">
        <f>+C31*0.06+C31</f>
        <v>3087.9233628799993</v>
      </c>
      <c r="E31" s="64">
        <f>+D31/4.3333</f>
        <v>712.60318068908202</v>
      </c>
      <c r="F31" s="64">
        <f t="shared" si="17"/>
        <v>17.815079517227051</v>
      </c>
      <c r="G31" s="64"/>
      <c r="H31" s="64">
        <v>2606.88</v>
      </c>
      <c r="I31" s="64">
        <f t="shared" si="10"/>
        <v>601.59231994092261</v>
      </c>
      <c r="J31" s="64">
        <f t="shared" si="11"/>
        <v>15.039807998523065</v>
      </c>
      <c r="K31" s="64">
        <v>120</v>
      </c>
      <c r="L31" s="64"/>
      <c r="M31" s="64"/>
      <c r="N31" s="64"/>
      <c r="O31" s="64"/>
      <c r="P31" s="285"/>
      <c r="Q31" s="285"/>
      <c r="R31" s="285">
        <f t="shared" si="18"/>
        <v>13.034400000000002</v>
      </c>
      <c r="S31" s="285">
        <f t="shared" si="19"/>
        <v>13.034400000000002</v>
      </c>
    </row>
    <row r="32" spans="1:19" s="94" customFormat="1" x14ac:dyDescent="0.4">
      <c r="A32" s="92">
        <v>4002</v>
      </c>
      <c r="B32" s="180" t="s">
        <v>72</v>
      </c>
      <c r="C32" s="64">
        <v>3216.1814039999995</v>
      </c>
      <c r="D32" s="64">
        <f>+C32*0.06+C32</f>
        <v>3409.1522882399995</v>
      </c>
      <c r="E32" s="64">
        <f>+D32/4.3333</f>
        <v>786.73350292848386</v>
      </c>
      <c r="F32" s="64">
        <f t="shared" si="17"/>
        <v>19.668337573212096</v>
      </c>
      <c r="G32" s="64"/>
      <c r="H32" s="64">
        <v>4021.78</v>
      </c>
      <c r="I32" s="64">
        <f t="shared" si="10"/>
        <v>928.11021623243255</v>
      </c>
      <c r="J32" s="64">
        <f t="shared" si="11"/>
        <v>23.202755405810812</v>
      </c>
      <c r="K32" s="64">
        <v>120</v>
      </c>
      <c r="L32" s="64"/>
      <c r="M32" s="64"/>
      <c r="N32" s="64"/>
      <c r="O32" s="64"/>
      <c r="P32" s="285"/>
      <c r="Q32" s="285"/>
      <c r="R32" s="285">
        <f t="shared" si="18"/>
        <v>20.108900000000002</v>
      </c>
      <c r="S32" s="285">
        <f t="shared" si="19"/>
        <v>20.108900000000002</v>
      </c>
    </row>
    <row r="33" spans="1:19" s="94" customFormat="1" x14ac:dyDescent="0.4">
      <c r="A33" s="92">
        <v>4003</v>
      </c>
      <c r="B33" s="180" t="s">
        <v>73</v>
      </c>
      <c r="C33" s="64">
        <v>3547.283852</v>
      </c>
      <c r="D33" s="64">
        <f>+C33*0.06+C33</f>
        <v>3760.1208831200001</v>
      </c>
      <c r="E33" s="64">
        <f>+D33/4.3333</f>
        <v>867.72687861906627</v>
      </c>
      <c r="F33" s="64">
        <f t="shared" si="17"/>
        <v>21.693171965476658</v>
      </c>
      <c r="G33" s="64">
        <f t="shared" si="20"/>
        <v>4023.3293449384</v>
      </c>
      <c r="H33" s="64">
        <v>5869.5</v>
      </c>
      <c r="I33" s="64">
        <f t="shared" si="10"/>
        <v>1354.5104193109178</v>
      </c>
      <c r="J33" s="64">
        <f t="shared" si="11"/>
        <v>33.862760482772941</v>
      </c>
      <c r="K33" s="64">
        <v>120</v>
      </c>
      <c r="L33" s="64"/>
      <c r="M33" s="64">
        <v>47.97</v>
      </c>
      <c r="N33" s="285">
        <f>+G33*0.013</f>
        <v>52.303281484199196</v>
      </c>
      <c r="O33" s="285">
        <f>+G33*0.013</f>
        <v>52.303281484199196</v>
      </c>
      <c r="P33" s="285">
        <f>+G33*0.06</f>
        <v>241.39976069630399</v>
      </c>
      <c r="Q33" s="285">
        <f>+G33*0.06</f>
        <v>241.39976069630399</v>
      </c>
      <c r="R33" s="285">
        <f t="shared" si="18"/>
        <v>29.3475</v>
      </c>
      <c r="S33" s="285">
        <f t="shared" si="19"/>
        <v>29.3475</v>
      </c>
    </row>
    <row r="34" spans="1:19" s="94" customFormat="1" x14ac:dyDescent="0.4">
      <c r="A34" s="92">
        <v>3028</v>
      </c>
      <c r="B34" s="93" t="s">
        <v>45</v>
      </c>
      <c r="C34" s="64">
        <v>3588.6660400000001</v>
      </c>
      <c r="D34" s="64">
        <f>+C34*0.06+C34</f>
        <v>3803.9860024</v>
      </c>
      <c r="E34" s="64">
        <f>+D34/4.3333</f>
        <v>877.84967632058704</v>
      </c>
      <c r="F34" s="64">
        <f t="shared" si="17"/>
        <v>21.946241908014677</v>
      </c>
      <c r="G34" s="64">
        <f t="shared" si="8"/>
        <v>4070.2650225679999</v>
      </c>
      <c r="H34" s="64">
        <f t="shared" si="9"/>
        <v>4070.2650225679999</v>
      </c>
      <c r="I34" s="64">
        <f t="shared" si="10"/>
        <v>939.29915366302805</v>
      </c>
      <c r="J34" s="64">
        <f>+I34/45</f>
        <v>20.873314525845068</v>
      </c>
      <c r="K34" s="64">
        <v>120</v>
      </c>
      <c r="L34" s="64"/>
      <c r="M34" s="64">
        <v>87.103380000000001</v>
      </c>
      <c r="N34" s="285">
        <f t="shared" ref="N34:N54" si="21">+G34*0.013</f>
        <v>52.913445293383994</v>
      </c>
      <c r="O34" s="285">
        <f t="shared" ref="O34:O54" si="22">+G34*0.013</f>
        <v>52.913445293383994</v>
      </c>
      <c r="P34" s="285">
        <f t="shared" ref="P34:P54" si="23">+G34*0.06</f>
        <v>244.21590135407999</v>
      </c>
      <c r="Q34" s="285">
        <f t="shared" ref="Q34:Q54" si="24">+G34*0.06</f>
        <v>244.21590135407999</v>
      </c>
      <c r="R34" s="285">
        <f t="shared" si="18"/>
        <v>20.351325112840001</v>
      </c>
      <c r="S34" s="285">
        <f t="shared" si="19"/>
        <v>20.351325112840001</v>
      </c>
    </row>
    <row r="35" spans="1:19" s="94" customFormat="1" x14ac:dyDescent="0.4">
      <c r="A35" s="92">
        <v>3026</v>
      </c>
      <c r="B35" s="93" t="s">
        <v>44</v>
      </c>
      <c r="C35" s="64">
        <v>5101.3013040000005</v>
      </c>
      <c r="D35" s="64">
        <f t="shared" si="12"/>
        <v>5407.3793822400003</v>
      </c>
      <c r="E35" s="64">
        <f t="shared" si="13"/>
        <v>1247.8663794890729</v>
      </c>
      <c r="F35" s="64">
        <f t="shared" si="17"/>
        <v>31.196659487226821</v>
      </c>
      <c r="G35" s="64">
        <f t="shared" si="8"/>
        <v>5785.8959389968004</v>
      </c>
      <c r="H35" s="64">
        <f t="shared" si="9"/>
        <v>5785.8959389968004</v>
      </c>
      <c r="I35" s="64">
        <f t="shared" si="10"/>
        <v>1335.217026053308</v>
      </c>
      <c r="J35" s="64">
        <f>+I35/45</f>
        <v>29.671489467851288</v>
      </c>
      <c r="K35" s="64">
        <v>120</v>
      </c>
      <c r="L35" s="64"/>
      <c r="M35" s="64">
        <v>87.103380000000001</v>
      </c>
      <c r="N35" s="285">
        <f t="shared" si="21"/>
        <v>75.216647206958399</v>
      </c>
      <c r="O35" s="285">
        <f t="shared" si="22"/>
        <v>75.216647206958399</v>
      </c>
      <c r="P35" s="285">
        <f t="shared" si="23"/>
        <v>347.15375633980801</v>
      </c>
      <c r="Q35" s="285">
        <f t="shared" si="24"/>
        <v>347.15375633980801</v>
      </c>
      <c r="R35" s="285">
        <f t="shared" si="18"/>
        <v>28.929479694984003</v>
      </c>
      <c r="S35" s="285">
        <f t="shared" si="19"/>
        <v>28.929479694984003</v>
      </c>
    </row>
    <row r="36" spans="1:19" s="94" customFormat="1" x14ac:dyDescent="0.4">
      <c r="A36" s="92">
        <v>3032</v>
      </c>
      <c r="B36" s="180" t="s">
        <v>141</v>
      </c>
      <c r="C36" s="64">
        <v>8134.5830999999998</v>
      </c>
      <c r="D36" s="64">
        <f t="shared" si="12"/>
        <v>8622.6580859999995</v>
      </c>
      <c r="E36" s="64">
        <f t="shared" si="13"/>
        <v>1989.8594803036945</v>
      </c>
      <c r="F36" s="64">
        <f t="shared" si="17"/>
        <v>49.746487007592364</v>
      </c>
      <c r="G36" s="64">
        <f t="shared" si="8"/>
        <v>9226.2441520199991</v>
      </c>
      <c r="H36" s="64">
        <f t="shared" si="9"/>
        <v>9226.2441520199991</v>
      </c>
      <c r="I36" s="64">
        <f t="shared" si="10"/>
        <v>2129.1496439249527</v>
      </c>
      <c r="J36" s="64">
        <f>+I36/45</f>
        <v>47.314436531665613</v>
      </c>
      <c r="K36" s="64">
        <v>120</v>
      </c>
      <c r="L36" s="64"/>
      <c r="M36" s="64">
        <v>87.103380000000001</v>
      </c>
      <c r="N36" s="285">
        <f t="shared" si="21"/>
        <v>119.94117397625999</v>
      </c>
      <c r="O36" s="285">
        <f t="shared" si="22"/>
        <v>119.94117397625999</v>
      </c>
      <c r="P36" s="285">
        <f t="shared" si="23"/>
        <v>553.57464912119997</v>
      </c>
      <c r="Q36" s="285">
        <f t="shared" si="24"/>
        <v>553.57464912119997</v>
      </c>
      <c r="R36" s="285">
        <f t="shared" si="18"/>
        <v>46.1312207601</v>
      </c>
      <c r="S36" s="285">
        <f t="shared" si="19"/>
        <v>46.1312207601</v>
      </c>
    </row>
    <row r="37" spans="1:19" s="94" customFormat="1" x14ac:dyDescent="0.4">
      <c r="A37" s="92">
        <v>2060</v>
      </c>
      <c r="B37" s="93" t="s">
        <v>13</v>
      </c>
      <c r="C37" s="64">
        <v>8413.6066879999998</v>
      </c>
      <c r="D37" s="64">
        <f t="shared" si="12"/>
        <v>8918.4230892800006</v>
      </c>
      <c r="E37" s="64">
        <f t="shared" si="13"/>
        <v>2058.1134676297511</v>
      </c>
      <c r="F37" s="64">
        <f t="shared" si="17"/>
        <v>51.45283669074378</v>
      </c>
      <c r="G37" s="64">
        <f t="shared" si="8"/>
        <v>9542.7127055296005</v>
      </c>
      <c r="H37" s="64">
        <f t="shared" si="9"/>
        <v>9542.7127055296005</v>
      </c>
      <c r="I37" s="64">
        <f t="shared" si="10"/>
        <v>2202.1814103638335</v>
      </c>
      <c r="J37" s="64">
        <f t="shared" si="11"/>
        <v>55.054535259095836</v>
      </c>
      <c r="K37" s="64">
        <v>120</v>
      </c>
      <c r="L37" s="64"/>
      <c r="M37" s="64">
        <v>90.887579999999986</v>
      </c>
      <c r="N37" s="285">
        <f t="shared" si="21"/>
        <v>124.0552651718848</v>
      </c>
      <c r="O37" s="285">
        <f t="shared" si="22"/>
        <v>124.0552651718848</v>
      </c>
      <c r="P37" s="285">
        <f t="shared" si="23"/>
        <v>572.56276233177596</v>
      </c>
      <c r="Q37" s="285">
        <f t="shared" si="24"/>
        <v>572.56276233177596</v>
      </c>
      <c r="R37" s="285">
        <f t="shared" si="18"/>
        <v>47.713563527648006</v>
      </c>
      <c r="S37" s="285">
        <f t="shared" si="19"/>
        <v>47.713563527648006</v>
      </c>
    </row>
    <row r="38" spans="1:19" s="94" customFormat="1" x14ac:dyDescent="0.4">
      <c r="A38" s="92">
        <v>2054</v>
      </c>
      <c r="B38" s="93" t="s">
        <v>16</v>
      </c>
      <c r="C38" s="64">
        <v>8213.3362240000006</v>
      </c>
      <c r="D38" s="64">
        <f t="shared" si="12"/>
        <v>8706.136397440001</v>
      </c>
      <c r="E38" s="64">
        <f t="shared" si="13"/>
        <v>2009.1238542081094</v>
      </c>
      <c r="F38" s="64">
        <f t="shared" si="17"/>
        <v>50.228096355202737</v>
      </c>
      <c r="G38" s="64">
        <f t="shared" si="8"/>
        <v>9315.5659452608015</v>
      </c>
      <c r="H38" s="64">
        <f t="shared" si="9"/>
        <v>9315.5659452608015</v>
      </c>
      <c r="I38" s="64">
        <f t="shared" si="10"/>
        <v>2149.7625240026773</v>
      </c>
      <c r="J38" s="64">
        <f t="shared" si="11"/>
        <v>53.744063100066931</v>
      </c>
      <c r="K38" s="64">
        <v>120</v>
      </c>
      <c r="L38" s="64"/>
      <c r="M38" s="64">
        <v>90.887579999999986</v>
      </c>
      <c r="N38" s="285">
        <f t="shared" si="21"/>
        <v>121.10235728839041</v>
      </c>
      <c r="O38" s="285">
        <f t="shared" si="22"/>
        <v>121.10235728839041</v>
      </c>
      <c r="P38" s="285">
        <f t="shared" si="23"/>
        <v>558.93395671564804</v>
      </c>
      <c r="Q38" s="285">
        <f t="shared" si="24"/>
        <v>558.93395671564804</v>
      </c>
      <c r="R38" s="285">
        <f t="shared" si="18"/>
        <v>46.57782972630401</v>
      </c>
      <c r="S38" s="285">
        <f t="shared" si="19"/>
        <v>46.57782972630401</v>
      </c>
    </row>
    <row r="39" spans="1:19" s="94" customFormat="1" ht="26.25" customHeight="1" x14ac:dyDescent="0.4">
      <c r="A39" s="92">
        <v>3040</v>
      </c>
      <c r="B39" s="93" t="s">
        <v>19</v>
      </c>
      <c r="C39" s="64">
        <v>3193.900416</v>
      </c>
      <c r="D39" s="64">
        <f>+C39*0.06+C39</f>
        <v>3385.5344409599998</v>
      </c>
      <c r="E39" s="64">
        <f>+D39/4.3333</f>
        <v>781.28318855375801</v>
      </c>
      <c r="F39" s="64">
        <f t="shared" si="17"/>
        <v>19.532079713843949</v>
      </c>
      <c r="G39" s="64">
        <f t="shared" si="8"/>
        <v>3622.5218518272</v>
      </c>
      <c r="H39" s="64">
        <f>SUM(20*45)*4.3333</f>
        <v>3899.9700000000003</v>
      </c>
      <c r="I39" s="64">
        <f t="shared" si="10"/>
        <v>900</v>
      </c>
      <c r="J39" s="64">
        <f>+I39/45</f>
        <v>20</v>
      </c>
      <c r="K39" s="64">
        <v>120</v>
      </c>
      <c r="L39" s="64"/>
      <c r="M39" s="64">
        <v>87.103380000000001</v>
      </c>
      <c r="N39" s="285">
        <f t="shared" si="21"/>
        <v>47.092784073753599</v>
      </c>
      <c r="O39" s="285">
        <f t="shared" si="22"/>
        <v>47.092784073753599</v>
      </c>
      <c r="P39" s="285">
        <f t="shared" si="23"/>
        <v>217.35131110963198</v>
      </c>
      <c r="Q39" s="285">
        <f t="shared" si="24"/>
        <v>217.35131110963198</v>
      </c>
      <c r="R39" s="285">
        <f t="shared" si="18"/>
        <v>19.499850000000002</v>
      </c>
      <c r="S39" s="285">
        <f t="shared" si="19"/>
        <v>19.499850000000002</v>
      </c>
    </row>
    <row r="40" spans="1:19" s="94" customFormat="1" x14ac:dyDescent="0.4">
      <c r="A40" s="92">
        <v>3084</v>
      </c>
      <c r="B40" s="93" t="s">
        <v>103</v>
      </c>
      <c r="C40" s="64">
        <v>3289.7210239999999</v>
      </c>
      <c r="D40" s="64">
        <f>+C40*0.06+C40</f>
        <v>3487.1042854399998</v>
      </c>
      <c r="E40" s="64">
        <f>+D40/4.3333</f>
        <v>804.72256373664402</v>
      </c>
      <c r="F40" s="64">
        <f t="shared" si="17"/>
        <v>20.118064093416102</v>
      </c>
      <c r="G40" s="64">
        <f t="shared" si="8"/>
        <v>3731.2015854207998</v>
      </c>
      <c r="H40" s="64">
        <f>SUM(20*45)*4.3333</f>
        <v>3899.9700000000003</v>
      </c>
      <c r="I40" s="64">
        <f t="shared" si="10"/>
        <v>900</v>
      </c>
      <c r="J40" s="64">
        <f>+I40/45</f>
        <v>20</v>
      </c>
      <c r="K40" s="64">
        <v>120</v>
      </c>
      <c r="L40" s="64"/>
      <c r="M40" s="64">
        <v>87.103380000000001</v>
      </c>
      <c r="N40" s="285">
        <f t="shared" si="21"/>
        <v>48.505620610470395</v>
      </c>
      <c r="O40" s="285">
        <f t="shared" si="22"/>
        <v>48.505620610470395</v>
      </c>
      <c r="P40" s="285">
        <f t="shared" si="23"/>
        <v>223.87209512524797</v>
      </c>
      <c r="Q40" s="285">
        <f t="shared" si="24"/>
        <v>223.87209512524797</v>
      </c>
      <c r="R40" s="285">
        <f t="shared" si="18"/>
        <v>19.499850000000002</v>
      </c>
      <c r="S40" s="285">
        <f t="shared" si="19"/>
        <v>19.499850000000002</v>
      </c>
    </row>
    <row r="41" spans="1:19" s="94" customFormat="1" x14ac:dyDescent="0.4">
      <c r="A41" s="92">
        <v>3038</v>
      </c>
      <c r="B41" s="93" t="s">
        <v>102</v>
      </c>
      <c r="C41" s="64">
        <v>5101.3013040000005</v>
      </c>
      <c r="D41" s="64">
        <f t="shared" si="12"/>
        <v>5407.3793822400003</v>
      </c>
      <c r="E41" s="64">
        <f t="shared" si="13"/>
        <v>1247.8663794890729</v>
      </c>
      <c r="F41" s="64">
        <f t="shared" si="17"/>
        <v>31.196659487226821</v>
      </c>
      <c r="G41" s="64">
        <f t="shared" si="8"/>
        <v>5785.8959389968004</v>
      </c>
      <c r="H41" s="64">
        <f t="shared" si="9"/>
        <v>5785.8959389968004</v>
      </c>
      <c r="I41" s="64">
        <f t="shared" si="10"/>
        <v>1335.217026053308</v>
      </c>
      <c r="J41" s="64">
        <f>+I41/45</f>
        <v>29.671489467851288</v>
      </c>
      <c r="K41" s="64">
        <v>120</v>
      </c>
      <c r="L41" s="64"/>
      <c r="M41" s="64">
        <v>87.103380000000001</v>
      </c>
      <c r="N41" s="285">
        <f t="shared" si="21"/>
        <v>75.216647206958399</v>
      </c>
      <c r="O41" s="285">
        <f t="shared" si="22"/>
        <v>75.216647206958399</v>
      </c>
      <c r="P41" s="285">
        <f t="shared" si="23"/>
        <v>347.15375633980801</v>
      </c>
      <c r="Q41" s="285">
        <f t="shared" si="24"/>
        <v>347.15375633980801</v>
      </c>
      <c r="R41" s="285">
        <f t="shared" si="18"/>
        <v>28.929479694984003</v>
      </c>
      <c r="S41" s="285">
        <f t="shared" si="19"/>
        <v>28.929479694984003</v>
      </c>
    </row>
    <row r="42" spans="1:19" s="94" customFormat="1" x14ac:dyDescent="0.4">
      <c r="A42" s="284">
        <v>3088</v>
      </c>
      <c r="B42" s="180" t="s">
        <v>197</v>
      </c>
      <c r="C42" s="64"/>
      <c r="D42" s="64"/>
      <c r="E42" s="64"/>
      <c r="F42" s="64"/>
      <c r="G42" s="64">
        <f>SUM(16.99*45)*4.3333</f>
        <v>3313.0245150000001</v>
      </c>
      <c r="H42" s="64">
        <f t="shared" ref="H42" si="25">SUM(20*45)*4.3333</f>
        <v>3899.9700000000003</v>
      </c>
      <c r="I42" s="64">
        <f t="shared" ref="I42" si="26">+H42/4.3333</f>
        <v>900</v>
      </c>
      <c r="J42" s="64">
        <f>+I42/45</f>
        <v>20</v>
      </c>
      <c r="K42" s="64">
        <v>120</v>
      </c>
      <c r="L42" s="64"/>
      <c r="M42" s="64"/>
      <c r="N42" s="285">
        <f t="shared" si="21"/>
        <v>43.069318695</v>
      </c>
      <c r="O42" s="285">
        <f t="shared" si="22"/>
        <v>43.069318695</v>
      </c>
      <c r="P42" s="285">
        <f t="shared" si="23"/>
        <v>198.78147089999999</v>
      </c>
      <c r="Q42" s="285">
        <f t="shared" si="24"/>
        <v>198.78147089999999</v>
      </c>
      <c r="R42" s="285">
        <f t="shared" si="18"/>
        <v>19.499850000000002</v>
      </c>
      <c r="S42" s="285">
        <f t="shared" si="19"/>
        <v>19.499850000000002</v>
      </c>
    </row>
    <row r="43" spans="1:19" s="94" customFormat="1" x14ac:dyDescent="0.4">
      <c r="A43" s="284">
        <v>3087</v>
      </c>
      <c r="B43" s="180" t="s">
        <v>198</v>
      </c>
      <c r="C43" s="64">
        <v>3932.6</v>
      </c>
      <c r="D43" s="64">
        <f t="shared" si="12"/>
        <v>4168.5559999999996</v>
      </c>
      <c r="E43" s="64">
        <f t="shared" si="13"/>
        <v>961.98186139893369</v>
      </c>
      <c r="F43" s="64">
        <f t="shared" si="17"/>
        <v>24.049546534973341</v>
      </c>
      <c r="G43" s="64">
        <f>SUM(25.49*45)*4.3333</f>
        <v>4970.5117650000002</v>
      </c>
      <c r="H43" s="64">
        <f>SUM(25.49*45)*4.3333</f>
        <v>4970.5117650000002</v>
      </c>
      <c r="I43" s="64">
        <f t="shared" si="10"/>
        <v>1147.05</v>
      </c>
      <c r="J43" s="64">
        <f>+I43/45</f>
        <v>25.49</v>
      </c>
      <c r="K43" s="64">
        <v>120</v>
      </c>
      <c r="L43" s="64"/>
      <c r="M43" s="64">
        <v>87.103380000000001</v>
      </c>
      <c r="N43" s="285">
        <f t="shared" si="21"/>
        <v>64.616652944999998</v>
      </c>
      <c r="O43" s="285">
        <f t="shared" si="22"/>
        <v>64.616652944999998</v>
      </c>
      <c r="P43" s="285">
        <f t="shared" si="23"/>
        <v>298.23070589999998</v>
      </c>
      <c r="Q43" s="285">
        <f t="shared" si="24"/>
        <v>298.23070589999998</v>
      </c>
      <c r="R43" s="285">
        <f t="shared" si="18"/>
        <v>24.852558825000003</v>
      </c>
      <c r="S43" s="285">
        <f t="shared" si="19"/>
        <v>24.852558825000003</v>
      </c>
    </row>
    <row r="44" spans="1:19" s="94" customFormat="1" x14ac:dyDescent="0.4">
      <c r="A44" s="92">
        <v>2066</v>
      </c>
      <c r="B44" s="93" t="s">
        <v>61</v>
      </c>
      <c r="C44" s="64">
        <v>1957.2213120000001</v>
      </c>
      <c r="D44" s="64">
        <f>+C44*0.06+C44</f>
        <v>2074.6545907200002</v>
      </c>
      <c r="E44" s="64">
        <f>+D44/4.3333</f>
        <v>478.77012685943737</v>
      </c>
      <c r="F44" s="64">
        <f>+E44/25</f>
        <v>19.150805074377494</v>
      </c>
      <c r="G44" s="64">
        <f t="shared" si="8"/>
        <v>2219.8804120704003</v>
      </c>
      <c r="H44" s="64">
        <f t="shared" si="9"/>
        <v>2219.8804120704003</v>
      </c>
      <c r="I44" s="64">
        <f t="shared" ref="I44" si="27">+H44/4.3333</f>
        <v>512.28403573959804</v>
      </c>
      <c r="J44" s="64">
        <f>+I44/25</f>
        <v>20.491361429583922</v>
      </c>
      <c r="K44" s="64">
        <v>120</v>
      </c>
      <c r="L44" s="64"/>
      <c r="M44" s="64">
        <v>66.902429999999995</v>
      </c>
      <c r="N44" s="285">
        <f t="shared" si="21"/>
        <v>28.858445356915205</v>
      </c>
      <c r="O44" s="285">
        <f t="shared" si="22"/>
        <v>28.858445356915205</v>
      </c>
      <c r="P44" s="285">
        <f t="shared" si="23"/>
        <v>133.19282472422401</v>
      </c>
      <c r="Q44" s="285">
        <f t="shared" si="24"/>
        <v>133.19282472422401</v>
      </c>
      <c r="R44" s="285">
        <f t="shared" si="18"/>
        <v>11.099402060352002</v>
      </c>
      <c r="S44" s="285">
        <f t="shared" si="19"/>
        <v>11.099402060352002</v>
      </c>
    </row>
    <row r="45" spans="1:19" s="94" customFormat="1" x14ac:dyDescent="0.4">
      <c r="A45" s="92">
        <v>2067</v>
      </c>
      <c r="B45" s="93" t="s">
        <v>27</v>
      </c>
      <c r="C45" s="64">
        <v>2937.1578159999999</v>
      </c>
      <c r="D45" s="64">
        <f>+C45*0.06+C45</f>
        <v>3113.3872849599998</v>
      </c>
      <c r="E45" s="64">
        <f>+D45/4.3333</f>
        <v>718.47951560242757</v>
      </c>
      <c r="F45" s="64">
        <f>+E45/40</f>
        <v>17.961987890060691</v>
      </c>
      <c r="G45" s="64">
        <f t="shared" si="8"/>
        <v>3331.3243949071998</v>
      </c>
      <c r="H45" s="64">
        <f t="shared" ref="H45" si="28">SUM(20*40)*4.3333</f>
        <v>3466.6400000000003</v>
      </c>
      <c r="I45" s="64">
        <f t="shared" si="10"/>
        <v>800</v>
      </c>
      <c r="J45" s="64">
        <f t="shared" si="11"/>
        <v>20</v>
      </c>
      <c r="K45" s="64">
        <v>120</v>
      </c>
      <c r="L45" s="64"/>
      <c r="M45" s="64">
        <v>66.902429999999995</v>
      </c>
      <c r="N45" s="285">
        <f t="shared" si="21"/>
        <v>43.307217133793593</v>
      </c>
      <c r="O45" s="285">
        <f t="shared" si="22"/>
        <v>43.307217133793593</v>
      </c>
      <c r="P45" s="285">
        <f t="shared" si="23"/>
        <v>199.87946369443199</v>
      </c>
      <c r="Q45" s="285">
        <f t="shared" si="24"/>
        <v>199.87946369443199</v>
      </c>
      <c r="R45" s="285">
        <f t="shared" si="18"/>
        <v>17.333200000000001</v>
      </c>
      <c r="S45" s="285">
        <f t="shared" si="19"/>
        <v>17.333200000000001</v>
      </c>
    </row>
    <row r="46" spans="1:19" s="94" customFormat="1" x14ac:dyDescent="0.4">
      <c r="A46" s="92">
        <v>2069</v>
      </c>
      <c r="B46" s="93" t="s">
        <v>26</v>
      </c>
      <c r="C46" s="64">
        <v>2959.8545360000003</v>
      </c>
      <c r="D46" s="64">
        <f>+C46*0.06+C46</f>
        <v>3137.4458081600005</v>
      </c>
      <c r="E46" s="64">
        <f>+D46/4.3333</f>
        <v>724.0315252025016</v>
      </c>
      <c r="F46" s="64">
        <f>+E46/25</f>
        <v>28.961261008100063</v>
      </c>
      <c r="G46" s="64">
        <f t="shared" si="8"/>
        <v>3357.0670147312007</v>
      </c>
      <c r="H46" s="64">
        <f t="shared" si="9"/>
        <v>3357.0670147312007</v>
      </c>
      <c r="I46" s="64">
        <f t="shared" ref="I46" si="29">+H46/4.3333</f>
        <v>774.71373196667673</v>
      </c>
      <c r="J46" s="64">
        <f>+I46/25</f>
        <v>30.988549278667069</v>
      </c>
      <c r="K46" s="64">
        <v>120</v>
      </c>
      <c r="L46" s="64"/>
      <c r="M46" s="64">
        <v>66.902429999999995</v>
      </c>
      <c r="N46" s="285">
        <f t="shared" si="21"/>
        <v>43.641871191505608</v>
      </c>
      <c r="O46" s="285">
        <f t="shared" si="22"/>
        <v>43.641871191505608</v>
      </c>
      <c r="P46" s="285">
        <f t="shared" si="23"/>
        <v>201.42402088387203</v>
      </c>
      <c r="Q46" s="285">
        <f t="shared" si="24"/>
        <v>201.42402088387203</v>
      </c>
      <c r="R46" s="285">
        <f t="shared" si="18"/>
        <v>16.785335073656004</v>
      </c>
      <c r="S46" s="285">
        <f t="shared" si="19"/>
        <v>16.785335073656004</v>
      </c>
    </row>
    <row r="47" spans="1:19" s="94" customFormat="1" ht="26.25" customHeight="1" x14ac:dyDescent="0.4">
      <c r="A47" s="92">
        <v>2068</v>
      </c>
      <c r="B47" s="93" t="s">
        <v>20</v>
      </c>
      <c r="C47" s="64">
        <v>4441.7705759999999</v>
      </c>
      <c r="D47" s="64">
        <f t="shared" si="12"/>
        <v>4708.2768105599998</v>
      </c>
      <c r="E47" s="64">
        <f t="shared" si="13"/>
        <v>1086.5337757736597</v>
      </c>
      <c r="F47" s="64">
        <f>+E47/40</f>
        <v>27.163344394341493</v>
      </c>
      <c r="G47" s="64">
        <f t="shared" si="8"/>
        <v>5037.8561872991995</v>
      </c>
      <c r="H47" s="64">
        <f t="shared" si="9"/>
        <v>5037.8561872991995</v>
      </c>
      <c r="I47" s="64">
        <f t="shared" si="10"/>
        <v>1162.5911400778157</v>
      </c>
      <c r="J47" s="64">
        <f t="shared" si="11"/>
        <v>29.064778501945391</v>
      </c>
      <c r="K47" s="64">
        <v>120</v>
      </c>
      <c r="L47" s="64"/>
      <c r="M47" s="64">
        <v>66.902429999999995</v>
      </c>
      <c r="N47" s="285">
        <f t="shared" si="21"/>
        <v>65.492130434889589</v>
      </c>
      <c r="O47" s="285">
        <f t="shared" si="22"/>
        <v>65.492130434889589</v>
      </c>
      <c r="P47" s="285">
        <f t="shared" si="23"/>
        <v>302.27137123795194</v>
      </c>
      <c r="Q47" s="285">
        <f t="shared" si="24"/>
        <v>302.27137123795194</v>
      </c>
      <c r="R47" s="285">
        <f t="shared" si="18"/>
        <v>25.189280936495997</v>
      </c>
      <c r="S47" s="285">
        <f t="shared" si="19"/>
        <v>25.189280936495997</v>
      </c>
    </row>
    <row r="48" spans="1:19" s="94" customFormat="1" x14ac:dyDescent="0.4">
      <c r="A48" s="92">
        <v>3042</v>
      </c>
      <c r="B48" s="180" t="s">
        <v>143</v>
      </c>
      <c r="C48" s="64">
        <v>5051.6269480000001</v>
      </c>
      <c r="D48" s="64">
        <f>+C48*0.06+C48</f>
        <v>5354.7245648799999</v>
      </c>
      <c r="E48" s="64">
        <f>+D48/4.3333</f>
        <v>1235.7151743198024</v>
      </c>
      <c r="F48" s="64">
        <f>+E48/40</f>
        <v>30.89287935799506</v>
      </c>
      <c r="G48" s="64">
        <f t="shared" si="8"/>
        <v>5729.5552844215999</v>
      </c>
      <c r="H48" s="64">
        <f t="shared" si="9"/>
        <v>5729.5552844215999</v>
      </c>
      <c r="I48" s="64">
        <f t="shared" si="10"/>
        <v>1322.2152365221884</v>
      </c>
      <c r="J48" s="64">
        <f>+I48/45</f>
        <v>29.382560811604186</v>
      </c>
      <c r="K48" s="64">
        <v>120</v>
      </c>
      <c r="L48" s="64"/>
      <c r="M48" s="64">
        <v>87.103380000000001</v>
      </c>
      <c r="N48" s="285">
        <f t="shared" si="21"/>
        <v>74.484218697480799</v>
      </c>
      <c r="O48" s="285">
        <f t="shared" si="22"/>
        <v>74.484218697480799</v>
      </c>
      <c r="P48" s="285">
        <f t="shared" si="23"/>
        <v>343.773317065296</v>
      </c>
      <c r="Q48" s="285">
        <f t="shared" si="24"/>
        <v>343.773317065296</v>
      </c>
      <c r="R48" s="285">
        <f t="shared" si="18"/>
        <v>28.647776422107999</v>
      </c>
      <c r="S48" s="285">
        <f t="shared" si="19"/>
        <v>28.647776422107999</v>
      </c>
    </row>
    <row r="49" spans="1:19" s="94" customFormat="1" x14ac:dyDescent="0.4">
      <c r="A49" s="92">
        <v>2083</v>
      </c>
      <c r="B49" s="93" t="s">
        <v>31</v>
      </c>
      <c r="C49" s="64">
        <v>3464.4970039999998</v>
      </c>
      <c r="D49" s="64">
        <f>+C49*0.06+C49</f>
        <v>3672.3668242399999</v>
      </c>
      <c r="E49" s="64">
        <f>+D49/4.3333</f>
        <v>847.47578617681665</v>
      </c>
      <c r="F49" s="64">
        <f>+E49/25</f>
        <v>33.899031447072666</v>
      </c>
      <c r="G49" s="64">
        <f t="shared" si="8"/>
        <v>3929.4325019367998</v>
      </c>
      <c r="H49" s="64">
        <f t="shared" si="9"/>
        <v>3929.4325019367998</v>
      </c>
      <c r="I49" s="64">
        <f t="shared" ref="I49" si="30">+H49/4.3333</f>
        <v>906.79909120919376</v>
      </c>
      <c r="J49" s="64">
        <f>+I49/25</f>
        <v>36.271963648367752</v>
      </c>
      <c r="K49" s="64">
        <v>120</v>
      </c>
      <c r="L49" s="64"/>
      <c r="M49" s="64">
        <v>87.103380000000001</v>
      </c>
      <c r="N49" s="285">
        <f t="shared" si="21"/>
        <v>51.082622525178394</v>
      </c>
      <c r="O49" s="285">
        <f t="shared" si="22"/>
        <v>51.082622525178394</v>
      </c>
      <c r="P49" s="285">
        <f t="shared" si="23"/>
        <v>235.76595011620799</v>
      </c>
      <c r="Q49" s="285">
        <f t="shared" si="24"/>
        <v>235.76595011620799</v>
      </c>
      <c r="R49" s="285">
        <f t="shared" si="18"/>
        <v>19.647162509683998</v>
      </c>
      <c r="S49" s="285">
        <f t="shared" si="19"/>
        <v>19.647162509683998</v>
      </c>
    </row>
    <row r="50" spans="1:19" s="94" customFormat="1" x14ac:dyDescent="0.4">
      <c r="A50" s="92">
        <v>2082</v>
      </c>
      <c r="B50" s="93" t="s">
        <v>28</v>
      </c>
      <c r="C50" s="64">
        <v>5200.0994519999995</v>
      </c>
      <c r="D50" s="64">
        <f>+C50*0.06+C50</f>
        <v>5512.1054191199992</v>
      </c>
      <c r="E50" s="64">
        <f>+D50/4.3333</f>
        <v>1272.034112367018</v>
      </c>
      <c r="F50" s="64">
        <f>+E50/40</f>
        <v>31.800852809175449</v>
      </c>
      <c r="G50" s="64">
        <f t="shared" si="8"/>
        <v>5897.9527984583992</v>
      </c>
      <c r="H50" s="64">
        <f t="shared" si="9"/>
        <v>5897.9527984583992</v>
      </c>
      <c r="I50" s="64">
        <f t="shared" si="10"/>
        <v>1361.0765002327091</v>
      </c>
      <c r="J50" s="64">
        <f t="shared" si="11"/>
        <v>34.026912505817727</v>
      </c>
      <c r="K50" s="64">
        <v>120</v>
      </c>
      <c r="L50" s="64"/>
      <c r="M50" s="64">
        <v>87.103380000000001</v>
      </c>
      <c r="N50" s="285">
        <f t="shared" si="21"/>
        <v>76.673386379959183</v>
      </c>
      <c r="O50" s="285">
        <f t="shared" si="22"/>
        <v>76.673386379959183</v>
      </c>
      <c r="P50" s="285">
        <f t="shared" si="23"/>
        <v>353.87716790750392</v>
      </c>
      <c r="Q50" s="285">
        <f t="shared" si="24"/>
        <v>353.87716790750392</v>
      </c>
      <c r="R50" s="285">
        <f t="shared" si="18"/>
        <v>29.489763992291998</v>
      </c>
      <c r="S50" s="285">
        <f t="shared" si="19"/>
        <v>29.489763992291998</v>
      </c>
    </row>
    <row r="51" spans="1:19" s="94" customFormat="1" x14ac:dyDescent="0.4">
      <c r="A51" s="92">
        <v>3048</v>
      </c>
      <c r="B51" s="93" t="s">
        <v>63</v>
      </c>
      <c r="C51" s="64">
        <v>6050.5298199999997</v>
      </c>
      <c r="D51" s="64">
        <f t="shared" si="12"/>
        <v>6413.5616092</v>
      </c>
      <c r="E51" s="64">
        <f t="shared" si="13"/>
        <v>1480.0640641543396</v>
      </c>
      <c r="F51" s="64">
        <f>+E51/40</f>
        <v>37.001601603858489</v>
      </c>
      <c r="G51" s="64">
        <f t="shared" si="8"/>
        <v>6862.5109218440002</v>
      </c>
      <c r="H51" s="64">
        <f t="shared" si="9"/>
        <v>6862.5109218440002</v>
      </c>
      <c r="I51" s="64">
        <f t="shared" si="10"/>
        <v>1583.6685486451433</v>
      </c>
      <c r="J51" s="64">
        <f>+I51/45</f>
        <v>35.192634414336517</v>
      </c>
      <c r="K51" s="64">
        <v>120</v>
      </c>
      <c r="L51" s="64"/>
      <c r="M51" s="64">
        <v>87.103380000000001</v>
      </c>
      <c r="N51" s="285">
        <f t="shared" si="21"/>
        <v>89.212641983972006</v>
      </c>
      <c r="O51" s="285">
        <f t="shared" si="22"/>
        <v>89.212641983972006</v>
      </c>
      <c r="P51" s="285">
        <f t="shared" si="23"/>
        <v>411.75065531064001</v>
      </c>
      <c r="Q51" s="285">
        <f t="shared" si="24"/>
        <v>411.75065531064001</v>
      </c>
      <c r="R51" s="285">
        <f t="shared" si="18"/>
        <v>34.312554609220001</v>
      </c>
      <c r="S51" s="285">
        <f t="shared" si="19"/>
        <v>34.312554609220001</v>
      </c>
    </row>
    <row r="52" spans="1:19" s="94" customFormat="1" x14ac:dyDescent="0.4">
      <c r="A52" s="92">
        <v>3052</v>
      </c>
      <c r="B52" s="93" t="s">
        <v>64</v>
      </c>
      <c r="C52" s="64">
        <v>6653.7794240000003</v>
      </c>
      <c r="D52" s="64">
        <f t="shared" si="12"/>
        <v>7053.0061894400005</v>
      </c>
      <c r="E52" s="64">
        <f t="shared" si="13"/>
        <v>1627.629333173332</v>
      </c>
      <c r="F52" s="64">
        <f>+E52/40</f>
        <v>40.690733329333298</v>
      </c>
      <c r="G52" s="64">
        <f t="shared" si="8"/>
        <v>7546.7166227008001</v>
      </c>
      <c r="H52" s="64">
        <f t="shared" si="9"/>
        <v>7546.7166227008001</v>
      </c>
      <c r="I52" s="64">
        <f t="shared" si="10"/>
        <v>1741.5633864954652</v>
      </c>
      <c r="J52" s="64">
        <f>+I52/45</f>
        <v>38.701408588788119</v>
      </c>
      <c r="K52" s="64">
        <v>120</v>
      </c>
      <c r="L52" s="64"/>
      <c r="M52" s="64">
        <v>87.103380000000001</v>
      </c>
      <c r="N52" s="285">
        <f t="shared" si="21"/>
        <v>98.107316095110392</v>
      </c>
      <c r="O52" s="285">
        <f t="shared" si="22"/>
        <v>98.107316095110392</v>
      </c>
      <c r="P52" s="285">
        <f t="shared" si="23"/>
        <v>452.80299736204802</v>
      </c>
      <c r="Q52" s="285">
        <f t="shared" si="24"/>
        <v>452.80299736204802</v>
      </c>
      <c r="R52" s="285">
        <f t="shared" si="18"/>
        <v>37.733583113504004</v>
      </c>
      <c r="S52" s="285">
        <f t="shared" si="19"/>
        <v>37.733583113504004</v>
      </c>
    </row>
    <row r="53" spans="1:19" s="94" customFormat="1" ht="52.5" x14ac:dyDescent="0.4">
      <c r="A53" s="92">
        <v>1000</v>
      </c>
      <c r="B53" s="93" t="s">
        <v>35</v>
      </c>
      <c r="C53" s="64">
        <v>2762.2694759999999</v>
      </c>
      <c r="D53" s="64">
        <f t="shared" si="12"/>
        <v>2928.0056445599998</v>
      </c>
      <c r="E53" s="64">
        <f t="shared" si="13"/>
        <v>675.69880796621499</v>
      </c>
      <c r="F53" s="64">
        <f>+E53/40</f>
        <v>16.892470199155376</v>
      </c>
      <c r="G53" s="64">
        <f t="shared" si="8"/>
        <v>3132.9660396791996</v>
      </c>
      <c r="H53" s="64">
        <f t="shared" ref="H53" si="31">SUM(20*40)*4.3333</f>
        <v>3466.6400000000003</v>
      </c>
      <c r="I53" s="64">
        <f t="shared" si="10"/>
        <v>800</v>
      </c>
      <c r="J53" s="64">
        <f t="shared" si="11"/>
        <v>20</v>
      </c>
      <c r="K53" s="64">
        <v>120</v>
      </c>
      <c r="L53" s="64"/>
      <c r="M53" s="64">
        <v>87.103380000000001</v>
      </c>
      <c r="N53" s="287">
        <f t="shared" si="21"/>
        <v>40.72855851582959</v>
      </c>
      <c r="O53" s="287">
        <f t="shared" si="22"/>
        <v>40.72855851582959</v>
      </c>
      <c r="P53" s="287">
        <f t="shared" si="23"/>
        <v>187.97796238075196</v>
      </c>
      <c r="Q53" s="287">
        <f t="shared" si="24"/>
        <v>187.97796238075196</v>
      </c>
      <c r="R53" s="287">
        <f t="shared" si="18"/>
        <v>17.333200000000001</v>
      </c>
      <c r="S53" s="287">
        <f t="shared" si="19"/>
        <v>17.333200000000001</v>
      </c>
    </row>
    <row r="54" spans="1:19" s="94" customFormat="1" ht="52.5" x14ac:dyDescent="0.4">
      <c r="A54" s="92">
        <v>1001</v>
      </c>
      <c r="B54" s="93" t="s">
        <v>36</v>
      </c>
      <c r="C54" s="64">
        <v>1842.389392</v>
      </c>
      <c r="D54" s="64">
        <f t="shared" si="12"/>
        <v>1952.93275552</v>
      </c>
      <c r="E54" s="64">
        <f t="shared" si="13"/>
        <v>450.68025650658848</v>
      </c>
      <c r="F54" s="64">
        <f>+E54/25</f>
        <v>18.027210260263541</v>
      </c>
      <c r="G54" s="64">
        <f t="shared" si="8"/>
        <v>2089.6380484064002</v>
      </c>
      <c r="H54" s="64">
        <f>SUM(20*25)*4.3333</f>
        <v>2166.65</v>
      </c>
      <c r="I54" s="64">
        <f t="shared" ref="I54" si="32">+H54/4.3333</f>
        <v>500</v>
      </c>
      <c r="J54" s="64">
        <f>+I54/25</f>
        <v>20</v>
      </c>
      <c r="K54" s="64">
        <v>120</v>
      </c>
      <c r="L54" s="64"/>
      <c r="M54" s="64">
        <v>87.103380000000001</v>
      </c>
      <c r="N54" s="287">
        <f t="shared" si="21"/>
        <v>27.165294629283203</v>
      </c>
      <c r="O54" s="287">
        <f t="shared" si="22"/>
        <v>27.165294629283203</v>
      </c>
      <c r="P54" s="287">
        <f t="shared" si="23"/>
        <v>125.37828290438401</v>
      </c>
      <c r="Q54" s="287">
        <f t="shared" si="24"/>
        <v>125.37828290438401</v>
      </c>
      <c r="R54" s="287">
        <f t="shared" si="18"/>
        <v>10.833250000000001</v>
      </c>
      <c r="S54" s="287">
        <f t="shared" si="19"/>
        <v>10.833250000000001</v>
      </c>
    </row>
    <row r="55" spans="1:19" s="94" customFormat="1" x14ac:dyDescent="0.4">
      <c r="A55" s="92">
        <v>2089</v>
      </c>
      <c r="B55" s="93" t="s">
        <v>62</v>
      </c>
      <c r="C55" s="64">
        <v>6321.5533759999998</v>
      </c>
      <c r="D55" s="64">
        <f t="shared" ref="D55" si="33">+C55*0.06+C55</f>
        <v>6700.8465785600001</v>
      </c>
      <c r="E55" s="64">
        <f t="shared" ref="E55" si="34">+D55/4.3333</f>
        <v>1546.36110552235</v>
      </c>
      <c r="F55" s="64">
        <f>+E55/40</f>
        <v>38.659027638058753</v>
      </c>
      <c r="G55" s="64">
        <f t="shared" si="8"/>
        <v>7169.9058390591999</v>
      </c>
      <c r="H55" s="64">
        <f t="shared" si="9"/>
        <v>7169.9058390591999</v>
      </c>
      <c r="I55" s="64">
        <f t="shared" si="10"/>
        <v>1654.6063829089146</v>
      </c>
      <c r="J55" s="64">
        <f t="shared" si="11"/>
        <v>41.365159572722867</v>
      </c>
      <c r="K55" s="64"/>
      <c r="L55" s="64"/>
      <c r="M55" s="64"/>
      <c r="N55" s="285"/>
      <c r="O55" s="285"/>
      <c r="P55" s="64"/>
      <c r="Q55" s="64"/>
      <c r="R55" s="64">
        <f>+H55*0.015</f>
        <v>107.548587585888</v>
      </c>
      <c r="S55" s="64"/>
    </row>
    <row r="56" spans="1:19" s="94" customFormat="1" x14ac:dyDescent="0.4">
      <c r="A56" s="92">
        <v>2139</v>
      </c>
      <c r="B56" s="180" t="s">
        <v>178</v>
      </c>
      <c r="C56" s="64">
        <v>6321.5533759999998</v>
      </c>
      <c r="D56" s="64">
        <f>+C56*0.06+C56</f>
        <v>6700.8465785600001</v>
      </c>
      <c r="E56" s="64">
        <f>+D56/4.3333</f>
        <v>1546.36110552235</v>
      </c>
      <c r="F56" s="64">
        <f>+E56/40</f>
        <v>38.659027638058753</v>
      </c>
      <c r="G56" s="64">
        <f t="shared" si="8"/>
        <v>7169.9058390591999</v>
      </c>
      <c r="H56" s="64">
        <f t="shared" si="9"/>
        <v>7169.9058390591999</v>
      </c>
      <c r="I56" s="64">
        <f t="shared" si="10"/>
        <v>1654.6063829089146</v>
      </c>
      <c r="J56" s="64">
        <f t="shared" si="11"/>
        <v>41.365159572722867</v>
      </c>
      <c r="K56" s="64"/>
      <c r="L56" s="64">
        <v>225.75</v>
      </c>
      <c r="M56" s="64"/>
      <c r="N56" s="285"/>
      <c r="O56" s="285"/>
      <c r="P56" s="64"/>
      <c r="Q56" s="64"/>
      <c r="R56" s="64">
        <f>+H56*0.03</f>
        <v>215.097175171776</v>
      </c>
      <c r="S56" s="64"/>
    </row>
    <row r="57" spans="1:19" ht="41.25" customHeight="1" x14ac:dyDescent="0.4">
      <c r="A57" s="69"/>
      <c r="B57" s="8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1:19" ht="55.5" customHeight="1" thickBot="1" x14ac:dyDescent="0.45">
      <c r="A58" s="69"/>
      <c r="B58" s="75" t="s">
        <v>107</v>
      </c>
      <c r="P58" s="70"/>
      <c r="Q58" s="70"/>
      <c r="R58" s="70"/>
      <c r="S58" s="70"/>
    </row>
    <row r="59" spans="1:19" x14ac:dyDescent="0.4">
      <c r="A59" s="69"/>
      <c r="B59" s="214" t="s">
        <v>49</v>
      </c>
      <c r="C59" s="206" t="s">
        <v>109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/>
      <c r="N59" s="110"/>
      <c r="O59" s="110"/>
      <c r="P59" s="70"/>
      <c r="Q59" s="70"/>
      <c r="R59" s="70"/>
      <c r="S59" s="70"/>
    </row>
    <row r="60" spans="1:19" ht="54" customHeight="1" thickBot="1" x14ac:dyDescent="0.45">
      <c r="A60" s="69"/>
      <c r="B60" s="215"/>
      <c r="C60" s="208" t="s">
        <v>190</v>
      </c>
      <c r="D60" s="208"/>
      <c r="E60" s="208"/>
      <c r="F60" s="208"/>
      <c r="G60" s="208"/>
      <c r="H60" s="208"/>
      <c r="I60" s="208"/>
      <c r="J60" s="208"/>
      <c r="K60" s="208"/>
      <c r="L60" s="208"/>
      <c r="M60" s="209"/>
      <c r="N60" s="167"/>
      <c r="O60" s="167"/>
      <c r="P60" s="70"/>
      <c r="Q60" s="70"/>
      <c r="R60" s="70"/>
      <c r="S60" s="70"/>
    </row>
    <row r="61" spans="1:19" s="9" customFormat="1" ht="6" customHeight="1" thickBot="1" x14ac:dyDescent="0.45">
      <c r="A61" s="69"/>
      <c r="B61" s="112"/>
      <c r="C61" s="97"/>
      <c r="D61" s="97"/>
      <c r="E61" s="97"/>
      <c r="F61" s="97"/>
      <c r="G61" s="137"/>
      <c r="H61" s="137"/>
      <c r="I61" s="152"/>
      <c r="J61" s="167"/>
      <c r="K61" s="97"/>
      <c r="L61" s="167"/>
      <c r="M61" s="97"/>
      <c r="N61" s="167"/>
      <c r="O61" s="167"/>
      <c r="P61" s="70"/>
      <c r="Q61" s="70"/>
      <c r="R61" s="70"/>
      <c r="S61" s="70"/>
    </row>
    <row r="62" spans="1:19" ht="29.25" customHeight="1" x14ac:dyDescent="0.4">
      <c r="A62" s="69"/>
      <c r="B62" s="214" t="s">
        <v>108</v>
      </c>
      <c r="C62" s="216" t="s">
        <v>189</v>
      </c>
      <c r="D62" s="216"/>
      <c r="E62" s="216"/>
      <c r="F62" s="217"/>
      <c r="G62" s="217"/>
      <c r="H62" s="217"/>
      <c r="I62" s="217"/>
      <c r="J62" s="217"/>
      <c r="K62" s="217"/>
      <c r="L62" s="191"/>
      <c r="M62" s="186"/>
      <c r="N62" s="110"/>
      <c r="O62" s="110"/>
      <c r="P62" s="70"/>
      <c r="Q62" s="70"/>
      <c r="R62" s="70"/>
      <c r="S62" s="70"/>
    </row>
    <row r="63" spans="1:19" ht="42.75" customHeight="1" x14ac:dyDescent="0.4">
      <c r="A63" s="69"/>
      <c r="B63" s="218"/>
      <c r="C63" s="221" t="s">
        <v>205</v>
      </c>
      <c r="D63" s="221"/>
      <c r="E63" s="221"/>
      <c r="F63" s="221"/>
      <c r="G63" s="221"/>
      <c r="H63" s="221"/>
      <c r="I63" s="221"/>
      <c r="J63" s="221"/>
      <c r="K63" s="221"/>
      <c r="L63" s="221"/>
      <c r="M63" s="222"/>
      <c r="N63" s="169"/>
      <c r="O63" s="169"/>
      <c r="P63" s="70"/>
      <c r="Q63" s="70"/>
      <c r="R63" s="70"/>
      <c r="S63" s="70"/>
    </row>
    <row r="64" spans="1:19" ht="48" customHeight="1" x14ac:dyDescent="0.4">
      <c r="A64" s="69"/>
      <c r="B64" s="218"/>
      <c r="C64" s="223" t="s">
        <v>55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24"/>
      <c r="N64" s="170"/>
      <c r="O64" s="170"/>
      <c r="P64" s="70"/>
      <c r="Q64" s="70"/>
      <c r="R64" s="70"/>
      <c r="S64" s="70"/>
    </row>
    <row r="65" spans="1:19" ht="50.25" customHeight="1" thickBot="1" x14ac:dyDescent="0.45">
      <c r="A65" s="69"/>
      <c r="B65" s="215"/>
      <c r="C65" s="225" t="s">
        <v>59</v>
      </c>
      <c r="D65" s="225"/>
      <c r="E65" s="225"/>
      <c r="F65" s="225"/>
      <c r="G65" s="225"/>
      <c r="H65" s="225"/>
      <c r="I65" s="225"/>
      <c r="J65" s="225"/>
      <c r="K65" s="225"/>
      <c r="L65" s="225"/>
      <c r="M65" s="226"/>
      <c r="N65" s="170"/>
      <c r="O65" s="170"/>
      <c r="P65" s="70"/>
      <c r="Q65" s="70"/>
      <c r="R65" s="70"/>
      <c r="S65" s="70"/>
    </row>
    <row r="66" spans="1:19" ht="53.25" customHeight="1" thickBot="1" x14ac:dyDescent="0.45">
      <c r="A66" s="69"/>
      <c r="B66" s="78" t="s">
        <v>194</v>
      </c>
      <c r="C66" s="212" t="s">
        <v>145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3"/>
      <c r="N66" s="167"/>
      <c r="O66" s="167"/>
      <c r="P66" s="70"/>
      <c r="Q66" s="70"/>
      <c r="R66" s="70"/>
      <c r="S66" s="70"/>
    </row>
    <row r="67" spans="1:19" ht="77.25" customHeight="1" thickBot="1" x14ac:dyDescent="0.45">
      <c r="A67" s="69"/>
      <c r="B67" s="73" t="s">
        <v>52</v>
      </c>
      <c r="C67" s="210" t="s">
        <v>146</v>
      </c>
      <c r="D67" s="210"/>
      <c r="E67" s="210"/>
      <c r="F67" s="210"/>
      <c r="G67" s="210"/>
      <c r="H67" s="210"/>
      <c r="I67" s="210"/>
      <c r="J67" s="210"/>
      <c r="K67" s="210"/>
      <c r="L67" s="210"/>
      <c r="M67" s="211"/>
      <c r="N67" s="167"/>
      <c r="O67" s="167"/>
      <c r="P67" s="70"/>
      <c r="Q67" s="70"/>
      <c r="R67" s="70"/>
      <c r="S67" s="70"/>
    </row>
    <row r="68" spans="1:19" ht="49.5" customHeight="1" thickBot="1" x14ac:dyDescent="0.45">
      <c r="A68" s="69"/>
      <c r="B68" s="196" t="s">
        <v>57</v>
      </c>
      <c r="C68" s="275" t="s">
        <v>212</v>
      </c>
      <c r="D68" s="276"/>
      <c r="E68" s="276"/>
      <c r="F68" s="276"/>
      <c r="G68" s="278" t="s">
        <v>212</v>
      </c>
      <c r="H68" s="277"/>
      <c r="I68" s="277"/>
      <c r="J68" s="277"/>
      <c r="K68" s="277"/>
      <c r="L68" s="277"/>
      <c r="M68" s="279"/>
      <c r="N68" s="189"/>
      <c r="O68" s="189"/>
      <c r="P68" s="70"/>
      <c r="Q68" s="70"/>
      <c r="R68" s="70"/>
      <c r="S68" s="70"/>
    </row>
    <row r="69" spans="1:19" ht="63.75" customHeight="1" x14ac:dyDescent="0.4">
      <c r="A69" s="69"/>
      <c r="B69" s="236" t="s">
        <v>110</v>
      </c>
      <c r="C69" s="282" t="s">
        <v>114</v>
      </c>
      <c r="D69" s="282"/>
      <c r="E69" s="282"/>
      <c r="F69" s="282"/>
      <c r="G69" s="282"/>
      <c r="H69" s="282"/>
      <c r="I69" s="282"/>
      <c r="J69" s="282"/>
      <c r="K69" s="282"/>
      <c r="L69" s="282"/>
      <c r="M69" s="283"/>
      <c r="N69" s="181"/>
      <c r="O69" s="181"/>
      <c r="P69" s="70"/>
      <c r="Q69" s="70"/>
      <c r="R69" s="70"/>
      <c r="S69" s="70"/>
    </row>
    <row r="70" spans="1:19" ht="27" thickBot="1" x14ac:dyDescent="0.45">
      <c r="A70" s="69"/>
      <c r="B70" s="237"/>
      <c r="C70" s="234" t="s">
        <v>54</v>
      </c>
      <c r="D70" s="234"/>
      <c r="E70" s="234"/>
      <c r="F70" s="234"/>
      <c r="G70" s="234"/>
      <c r="H70" s="234"/>
      <c r="I70" s="234"/>
      <c r="J70" s="234"/>
      <c r="K70" s="234"/>
      <c r="L70" s="234"/>
      <c r="M70" s="235"/>
      <c r="N70" s="111"/>
      <c r="O70" s="111"/>
      <c r="P70" s="70"/>
      <c r="Q70" s="70"/>
      <c r="R70" s="70"/>
      <c r="S70" s="70"/>
    </row>
    <row r="71" spans="1:19" x14ac:dyDescent="0.4">
      <c r="A71" s="36"/>
      <c r="B71" s="238" t="s">
        <v>123</v>
      </c>
      <c r="C71" s="228" t="s">
        <v>128</v>
      </c>
      <c r="D71" s="228"/>
      <c r="E71" s="95"/>
      <c r="F71" s="95"/>
      <c r="G71" s="228" t="s">
        <v>128</v>
      </c>
      <c r="H71" s="228"/>
      <c r="I71" s="151"/>
      <c r="J71" s="166"/>
      <c r="K71" s="95"/>
      <c r="L71" s="166"/>
      <c r="M71" s="96"/>
      <c r="N71" s="167"/>
      <c r="O71" s="167"/>
      <c r="P71" s="35"/>
      <c r="Q71" s="35"/>
      <c r="R71" s="35"/>
      <c r="S71" s="1"/>
    </row>
    <row r="72" spans="1:19" x14ac:dyDescent="0.4">
      <c r="A72" s="36"/>
      <c r="B72" s="239"/>
      <c r="C72" s="229" t="s">
        <v>124</v>
      </c>
      <c r="D72" s="229"/>
      <c r="E72" s="97"/>
      <c r="F72" s="97"/>
      <c r="G72" s="229" t="s">
        <v>124</v>
      </c>
      <c r="H72" s="229"/>
      <c r="I72" s="152"/>
      <c r="J72" s="167"/>
      <c r="K72" s="97"/>
      <c r="L72" s="167"/>
      <c r="M72" s="98"/>
      <c r="N72" s="167"/>
      <c r="O72" s="167"/>
      <c r="P72" s="35"/>
      <c r="Q72" s="35"/>
      <c r="R72" s="35"/>
      <c r="S72" s="1"/>
    </row>
    <row r="73" spans="1:19" x14ac:dyDescent="0.4">
      <c r="A73" s="36"/>
      <c r="B73" s="239"/>
      <c r="C73" s="229" t="s">
        <v>125</v>
      </c>
      <c r="D73" s="229"/>
      <c r="E73" s="97"/>
      <c r="F73" s="97"/>
      <c r="G73" s="229" t="s">
        <v>125</v>
      </c>
      <c r="H73" s="229"/>
      <c r="I73" s="152"/>
      <c r="J73" s="167"/>
      <c r="K73" s="97"/>
      <c r="L73" s="167"/>
      <c r="M73" s="98"/>
      <c r="N73" s="167"/>
      <c r="O73" s="167"/>
      <c r="P73" s="35"/>
      <c r="Q73" s="35"/>
      <c r="R73" s="35"/>
      <c r="S73" s="1"/>
    </row>
    <row r="74" spans="1:19" x14ac:dyDescent="0.4">
      <c r="A74" s="36"/>
      <c r="B74" s="239"/>
      <c r="C74" s="241" t="s">
        <v>126</v>
      </c>
      <c r="D74" s="241"/>
      <c r="E74" s="99"/>
      <c r="F74" s="99"/>
      <c r="G74" s="241" t="s">
        <v>126</v>
      </c>
      <c r="H74" s="241"/>
      <c r="I74" s="154"/>
      <c r="J74" s="169"/>
      <c r="K74" s="99"/>
      <c r="L74" s="169"/>
      <c r="M74" s="100"/>
      <c r="N74" s="169"/>
      <c r="O74" s="169"/>
      <c r="P74" s="35"/>
      <c r="Q74" s="35"/>
      <c r="R74" s="35"/>
      <c r="S74" s="1"/>
    </row>
    <row r="75" spans="1:19" ht="27" thickBot="1" x14ac:dyDescent="0.45">
      <c r="A75" s="36"/>
      <c r="B75" s="240"/>
      <c r="C75" s="242" t="s">
        <v>127</v>
      </c>
      <c r="D75" s="242"/>
      <c r="E75" s="90"/>
      <c r="F75" s="90"/>
      <c r="G75" s="242" t="s">
        <v>127</v>
      </c>
      <c r="H75" s="242"/>
      <c r="I75" s="90"/>
      <c r="J75" s="90"/>
      <c r="K75" s="90"/>
      <c r="L75" s="90"/>
      <c r="M75" s="91"/>
      <c r="N75" s="172"/>
      <c r="O75" s="172"/>
      <c r="P75" s="35"/>
      <c r="Q75" s="35"/>
      <c r="R75" s="35"/>
      <c r="S75" s="1"/>
    </row>
    <row r="76" spans="1:19" hidden="1" x14ac:dyDescent="0.4">
      <c r="A76" s="28" t="s">
        <v>50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35"/>
      <c r="N76" s="35"/>
      <c r="O76" s="35"/>
      <c r="P76" s="35"/>
    </row>
    <row r="77" spans="1:19" hidden="1" x14ac:dyDescent="0.4">
      <c r="A77" s="205" t="s">
        <v>51</v>
      </c>
      <c r="B77" s="205"/>
      <c r="C77" s="259"/>
      <c r="D77" s="259"/>
      <c r="E77" s="31"/>
      <c r="F77" s="31"/>
      <c r="G77" s="140"/>
      <c r="H77" s="140"/>
      <c r="I77" s="156"/>
      <c r="J77" s="171"/>
      <c r="K77" s="31"/>
      <c r="L77" s="171"/>
      <c r="M77" s="35"/>
      <c r="N77" s="35"/>
      <c r="O77" s="35"/>
      <c r="P77" s="35"/>
    </row>
    <row r="78" spans="1:19" hidden="1" x14ac:dyDescent="0.4">
      <c r="A78" s="205" t="s">
        <v>96</v>
      </c>
      <c r="B78" s="205"/>
      <c r="C78" s="205"/>
      <c r="D78" s="205"/>
      <c r="E78" s="41"/>
      <c r="F78" s="41"/>
      <c r="G78" s="136"/>
      <c r="H78" s="136"/>
      <c r="I78" s="150"/>
      <c r="J78" s="165"/>
      <c r="K78" s="41"/>
      <c r="L78" s="165"/>
      <c r="M78" s="35"/>
      <c r="N78" s="35"/>
      <c r="O78" s="35"/>
      <c r="P78" s="35"/>
    </row>
    <row r="79" spans="1:19" hidden="1" x14ac:dyDescent="0.4">
      <c r="A79" s="31" t="s">
        <v>55</v>
      </c>
      <c r="B79" s="31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5"/>
      <c r="N79" s="35"/>
      <c r="O79" s="35"/>
      <c r="P79" s="35"/>
    </row>
    <row r="80" spans="1:19" hidden="1" x14ac:dyDescent="0.4">
      <c r="A80" s="32" t="s">
        <v>56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5"/>
      <c r="N80" s="35"/>
      <c r="O80" s="35"/>
      <c r="P80" s="35"/>
    </row>
    <row r="81" spans="1:19" hidden="1" x14ac:dyDescent="0.4">
      <c r="A81" s="3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5"/>
      <c r="N81" s="35"/>
      <c r="O81" s="35"/>
      <c r="P81" s="35"/>
    </row>
    <row r="82" spans="1:19" ht="27" hidden="1" thickBot="1" x14ac:dyDescent="0.45">
      <c r="A82" s="3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5"/>
      <c r="N82" s="35"/>
      <c r="O82" s="35"/>
      <c r="P82" s="35"/>
    </row>
    <row r="83" spans="1:19" ht="26.25" customHeight="1" thickBot="1" x14ac:dyDescent="0.45">
      <c r="A83" s="35"/>
      <c r="B83" s="292" t="s">
        <v>220</v>
      </c>
      <c r="C83" s="198"/>
      <c r="D83" s="198"/>
      <c r="E83" s="198"/>
      <c r="F83" s="198"/>
      <c r="G83" s="277" t="s">
        <v>221</v>
      </c>
      <c r="H83" s="277"/>
      <c r="I83" s="277"/>
      <c r="J83" s="277"/>
      <c r="K83" s="277"/>
      <c r="L83" s="277"/>
      <c r="M83" s="277"/>
      <c r="R83" s="189"/>
      <c r="S83" s="1"/>
    </row>
    <row r="84" spans="1:19" x14ac:dyDescent="0.4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</row>
    <row r="85" spans="1:19" ht="25.9" customHeight="1" x14ac:dyDescent="0.4">
      <c r="A85" s="33"/>
      <c r="B85" s="34"/>
      <c r="C85" s="34"/>
      <c r="D85" s="34"/>
      <c r="E85" s="42"/>
      <c r="F85" s="42"/>
      <c r="G85" s="42"/>
      <c r="H85" s="42"/>
      <c r="I85" s="42"/>
      <c r="J85" s="42"/>
      <c r="K85" s="42"/>
      <c r="L85" s="42"/>
      <c r="M85" s="35"/>
      <c r="N85" s="35"/>
      <c r="O85" s="35"/>
      <c r="P85" s="35"/>
    </row>
    <row r="86" spans="1:19" ht="25.9" customHeight="1" x14ac:dyDescent="0.4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165"/>
      <c r="M86" s="35"/>
      <c r="N86" s="35"/>
      <c r="O86" s="35"/>
      <c r="P86" s="35"/>
    </row>
    <row r="87" spans="1:19" x14ac:dyDescent="0.4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5"/>
      <c r="N87" s="35"/>
      <c r="O87" s="35"/>
      <c r="P87" s="35"/>
    </row>
    <row r="88" spans="1:19" x14ac:dyDescent="0.4">
      <c r="A88" s="205"/>
      <c r="B88" s="205"/>
      <c r="C88" s="205"/>
      <c r="D88" s="205"/>
      <c r="E88" s="41"/>
      <c r="F88" s="41"/>
      <c r="G88" s="136"/>
      <c r="H88" s="136"/>
      <c r="I88" s="150"/>
      <c r="J88" s="165"/>
      <c r="K88" s="41"/>
      <c r="L88" s="165"/>
      <c r="M88" s="35"/>
      <c r="N88" s="35"/>
      <c r="O88" s="35"/>
      <c r="P88" s="35"/>
    </row>
    <row r="89" spans="1:19" x14ac:dyDescent="0.4">
      <c r="A89" s="3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5"/>
      <c r="N89" s="35"/>
      <c r="O89" s="35"/>
      <c r="P89" s="35"/>
    </row>
    <row r="90" spans="1:19" x14ac:dyDescent="0.4">
      <c r="A90" s="205"/>
      <c r="B90" s="205"/>
      <c r="C90" s="205"/>
      <c r="D90" s="205"/>
      <c r="E90" s="41"/>
      <c r="F90" s="41"/>
      <c r="G90" s="136"/>
      <c r="H90" s="136"/>
      <c r="I90" s="150"/>
      <c r="J90" s="165"/>
      <c r="K90" s="41"/>
      <c r="L90" s="165"/>
      <c r="M90" s="35"/>
      <c r="N90" s="35"/>
      <c r="O90" s="35"/>
      <c r="P90" s="35"/>
    </row>
    <row r="91" spans="1:19" x14ac:dyDescent="0.4">
      <c r="A91" s="3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5"/>
      <c r="N91" s="35"/>
      <c r="O91" s="35"/>
      <c r="P91" s="35"/>
    </row>
    <row r="92" spans="1:19" x14ac:dyDescent="0.4">
      <c r="A92" s="205"/>
      <c r="B92" s="205"/>
      <c r="C92" s="205"/>
      <c r="D92" s="205"/>
      <c r="E92" s="41"/>
      <c r="F92" s="41"/>
      <c r="G92" s="136"/>
      <c r="H92" s="136"/>
      <c r="I92" s="150"/>
      <c r="J92" s="165"/>
      <c r="K92" s="41"/>
      <c r="L92" s="165"/>
      <c r="M92" s="35"/>
      <c r="N92" s="35"/>
      <c r="O92" s="35"/>
      <c r="P92" s="35"/>
    </row>
    <row r="93" spans="1:19" x14ac:dyDescent="0.4">
      <c r="A93" s="33"/>
      <c r="B93" s="34"/>
      <c r="C93" s="34"/>
      <c r="D93" s="34"/>
      <c r="E93" s="34"/>
      <c r="F93" s="34"/>
      <c r="G93" s="34"/>
      <c r="H93" s="34"/>
      <c r="I93" s="34"/>
      <c r="J93" s="34"/>
      <c r="K93" s="35"/>
      <c r="L93" s="35"/>
      <c r="M93" s="35"/>
      <c r="N93" s="35"/>
      <c r="O93" s="35"/>
      <c r="P93" s="35"/>
    </row>
    <row r="94" spans="1:19" ht="25.9" customHeight="1" x14ac:dyDescent="0.4">
      <c r="A94" s="251"/>
      <c r="B94" s="205"/>
      <c r="C94" s="205"/>
      <c r="D94" s="205"/>
      <c r="E94" s="41"/>
      <c r="F94" s="41"/>
      <c r="G94" s="136"/>
      <c r="H94" s="136"/>
      <c r="I94" s="150"/>
      <c r="J94" s="165"/>
      <c r="K94" s="35"/>
      <c r="L94" s="35"/>
      <c r="M94" s="35"/>
      <c r="N94" s="35"/>
      <c r="O94" s="35"/>
      <c r="P94" s="35"/>
    </row>
    <row r="95" spans="1:19" x14ac:dyDescent="0.4">
      <c r="A95" s="36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9" x14ac:dyDescent="0.4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16" x14ac:dyDescent="0.4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 x14ac:dyDescent="0.4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 spans="1:16" x14ac:dyDescent="0.4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x14ac:dyDescent="0.4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 spans="1:16" x14ac:dyDescent="0.4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x14ac:dyDescent="0.4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6" x14ac:dyDescent="0.4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16" x14ac:dyDescent="0.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</sheetData>
  <sortState ref="A8:P112">
    <sortCondition ref="B8:B112"/>
  </sortState>
  <mergeCells count="38">
    <mergeCell ref="G68:M68"/>
    <mergeCell ref="G83:M83"/>
    <mergeCell ref="G71:H71"/>
    <mergeCell ref="G72:H72"/>
    <mergeCell ref="G73:H73"/>
    <mergeCell ref="G74:H74"/>
    <mergeCell ref="G75:H75"/>
    <mergeCell ref="A1:S1"/>
    <mergeCell ref="C66:M66"/>
    <mergeCell ref="C67:M67"/>
    <mergeCell ref="B69:B70"/>
    <mergeCell ref="C69:M69"/>
    <mergeCell ref="C70:M70"/>
    <mergeCell ref="A2:S2"/>
    <mergeCell ref="B59:B60"/>
    <mergeCell ref="C59:M59"/>
    <mergeCell ref="C60:M60"/>
    <mergeCell ref="B62:B65"/>
    <mergeCell ref="C62:K62"/>
    <mergeCell ref="C63:M63"/>
    <mergeCell ref="C64:M64"/>
    <mergeCell ref="C65:M65"/>
    <mergeCell ref="D4:P4"/>
    <mergeCell ref="D5:P5"/>
    <mergeCell ref="A94:D94"/>
    <mergeCell ref="A88:D88"/>
    <mergeCell ref="A90:D90"/>
    <mergeCell ref="A92:D92"/>
    <mergeCell ref="A77:D77"/>
    <mergeCell ref="A78:D78"/>
    <mergeCell ref="A84:P84"/>
    <mergeCell ref="A86:K86"/>
    <mergeCell ref="B71:B75"/>
    <mergeCell ref="C71:D71"/>
    <mergeCell ref="C72:D72"/>
    <mergeCell ref="C73:D73"/>
    <mergeCell ref="C74:D74"/>
    <mergeCell ref="C75:D75"/>
  </mergeCells>
  <pageMargins left="0.25" right="0.25" top="0.75" bottom="0.75" header="0.3" footer="0.3"/>
  <pageSetup paperSize="9" scale="40" fitToHeight="0" orientation="landscape" r:id="rId1"/>
  <headerFooter>
    <oddHeader>&amp;C&amp;G</oddHeader>
    <oddFooter>&amp;CANNEXURE "H10"&amp;RPAGE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24"/>
  <sheetViews>
    <sheetView zoomScale="55" zoomScaleNormal="55" workbookViewId="0">
      <pane xSplit="4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9.28515625" defaultRowHeight="26.25" x14ac:dyDescent="0.4"/>
  <cols>
    <col min="1" max="1" width="10.5703125" style="1" customWidth="1"/>
    <col min="2" max="2" width="98.7109375" style="1" customWidth="1"/>
    <col min="3" max="6" width="20.7109375" style="1" hidden="1" customWidth="1"/>
    <col min="7" max="11" width="20.7109375" style="1" customWidth="1"/>
    <col min="12" max="12" width="21.140625" style="1" customWidth="1"/>
    <col min="13" max="15" width="19.5703125" style="1" customWidth="1"/>
    <col min="16" max="16" width="21.7109375" style="1" customWidth="1"/>
    <col min="17" max="17" width="22.28515625" style="1" customWidth="1"/>
    <col min="18" max="18" width="20" style="1" customWidth="1"/>
    <col min="19" max="19" width="20.28515625" style="1" customWidth="1"/>
    <col min="20" max="21" width="9.28515625" style="1" customWidth="1"/>
    <col min="22" max="16384" width="9.28515625" style="1"/>
  </cols>
  <sheetData>
    <row r="1" spans="1:20" ht="47.25" thickBot="1" x14ac:dyDescent="0.75">
      <c r="A1" s="201" t="s">
        <v>139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48"/>
    </row>
    <row r="2" spans="1:20" ht="96" customHeight="1" thickBot="1" x14ac:dyDescent="0.45">
      <c r="A2" s="202" t="s">
        <v>206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4" spans="1:20" x14ac:dyDescent="0.4">
      <c r="B4" s="26" t="s">
        <v>98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20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20" x14ac:dyDescent="0.4">
      <c r="B6" s="26" t="s">
        <v>159</v>
      </c>
      <c r="D6" s="2">
        <f>SUM(207.99*0.05)+207.99</f>
        <v>218.3895</v>
      </c>
      <c r="E6" s="3"/>
      <c r="F6" s="3"/>
      <c r="G6" s="2">
        <f>SUM(207.99*0.05)+207.99</f>
        <v>218.3895</v>
      </c>
      <c r="H6" s="3"/>
      <c r="I6" s="3"/>
      <c r="J6" s="3"/>
    </row>
    <row r="8" spans="1:20" s="20" customFormat="1" ht="126" x14ac:dyDescent="0.25">
      <c r="A8" s="16" t="s">
        <v>0</v>
      </c>
      <c r="B8" s="16" t="s">
        <v>60</v>
      </c>
      <c r="C8" s="17" t="s">
        <v>89</v>
      </c>
      <c r="D8" s="17" t="s">
        <v>172</v>
      </c>
      <c r="E8" s="16" t="s">
        <v>170</v>
      </c>
      <c r="F8" s="16" t="s">
        <v>171</v>
      </c>
      <c r="G8" s="16" t="s">
        <v>215</v>
      </c>
      <c r="H8" s="16" t="s">
        <v>188</v>
      </c>
      <c r="I8" s="16" t="s">
        <v>174</v>
      </c>
      <c r="J8" s="16" t="s">
        <v>195</v>
      </c>
      <c r="K8" s="17" t="s">
        <v>173</v>
      </c>
      <c r="L8" s="17" t="s">
        <v>176</v>
      </c>
      <c r="M8" s="17" t="s">
        <v>177</v>
      </c>
      <c r="N8" s="17" t="s">
        <v>183</v>
      </c>
      <c r="O8" s="17" t="s">
        <v>184</v>
      </c>
      <c r="P8" s="17" t="s">
        <v>185</v>
      </c>
      <c r="Q8" s="17" t="s">
        <v>186</v>
      </c>
      <c r="R8" s="17" t="s">
        <v>182</v>
      </c>
      <c r="S8" s="17" t="s">
        <v>187</v>
      </c>
    </row>
    <row r="9" spans="1:20" s="94" customFormat="1" x14ac:dyDescent="0.4">
      <c r="A9" s="284">
        <v>3089</v>
      </c>
      <c r="B9" s="180" t="s">
        <v>203</v>
      </c>
      <c r="C9" s="285"/>
      <c r="D9" s="285"/>
      <c r="E9" s="64"/>
      <c r="F9" s="64"/>
      <c r="G9" s="64">
        <f>SUM(37.49*45)*4.3333</f>
        <v>7310.4937650000011</v>
      </c>
      <c r="H9" s="64">
        <f>SUM(37.49*45)*4.3333</f>
        <v>7310.4937650000011</v>
      </c>
      <c r="I9" s="64">
        <f>+H9/4.3333</f>
        <v>1687.0500000000002</v>
      </c>
      <c r="J9" s="64">
        <f>+I9/45</f>
        <v>37.49</v>
      </c>
      <c r="K9" s="64">
        <v>120</v>
      </c>
      <c r="L9" s="64"/>
      <c r="M9" s="64">
        <v>47.970300000000002</v>
      </c>
      <c r="N9" s="285">
        <f>+G9*0.013</f>
        <v>95.036418945000008</v>
      </c>
      <c r="O9" s="285">
        <f>+G9*0.013</f>
        <v>95.036418945000008</v>
      </c>
      <c r="P9" s="285">
        <f>+G9*0.06</f>
        <v>438.62962590000006</v>
      </c>
      <c r="Q9" s="285">
        <f>+G9*0.06</f>
        <v>438.62962590000006</v>
      </c>
      <c r="R9" s="285">
        <f t="shared" ref="R9:R33" si="0">+H9*0.005</f>
        <v>36.552468825000005</v>
      </c>
      <c r="S9" s="285">
        <f t="shared" ref="S9:S33" si="1">+H9*0.005</f>
        <v>36.552468825000005</v>
      </c>
    </row>
    <row r="10" spans="1:20" s="94" customFormat="1" x14ac:dyDescent="0.4">
      <c r="A10" s="92">
        <v>2000</v>
      </c>
      <c r="B10" s="93" t="s">
        <v>40</v>
      </c>
      <c r="C10" s="64">
        <v>2829.8540160000002</v>
      </c>
      <c r="D10" s="64">
        <f>+C10*0.06+C10</f>
        <v>2999.6452569600001</v>
      </c>
      <c r="E10" s="64">
        <f>+D10/4.3333</f>
        <v>692.2311533842568</v>
      </c>
      <c r="F10" s="64">
        <f t="shared" ref="F10" si="2">+E10/45</f>
        <v>15.382914519650152</v>
      </c>
      <c r="G10" s="64">
        <f>SUM(D10*0.07)+D10</f>
        <v>3209.6204249472003</v>
      </c>
      <c r="H10" s="64">
        <f>SUM(20*45)*4.3333</f>
        <v>3899.9700000000003</v>
      </c>
      <c r="I10" s="64">
        <f>+H10/4.3333</f>
        <v>900</v>
      </c>
      <c r="J10" s="64">
        <f>+I10/45</f>
        <v>20</v>
      </c>
      <c r="K10" s="64">
        <v>120</v>
      </c>
      <c r="L10" s="64"/>
      <c r="M10" s="64">
        <v>47.970300000000002</v>
      </c>
      <c r="N10" s="285">
        <f t="shared" ref="N10:N25" si="3">+G10*0.013</f>
        <v>41.725065524313599</v>
      </c>
      <c r="O10" s="285">
        <f t="shared" ref="O10:O25" si="4">+G10*0.013</f>
        <v>41.725065524313599</v>
      </c>
      <c r="P10" s="285">
        <f t="shared" ref="P10:P25" si="5">+G10*0.06</f>
        <v>192.577225496832</v>
      </c>
      <c r="Q10" s="285">
        <f t="shared" ref="Q10:Q25" si="6">+G10*0.06</f>
        <v>192.577225496832</v>
      </c>
      <c r="R10" s="285">
        <f t="shared" ref="R10:R25" si="7">+H10*0.005</f>
        <v>19.499850000000002</v>
      </c>
      <c r="S10" s="285">
        <f t="shared" ref="S10:S25" si="8">+H10*0.005</f>
        <v>19.499850000000002</v>
      </c>
    </row>
    <row r="11" spans="1:20" s="94" customFormat="1" x14ac:dyDescent="0.4">
      <c r="A11" s="92">
        <v>2002</v>
      </c>
      <c r="B11" s="93" t="s">
        <v>3</v>
      </c>
      <c r="C11" s="64">
        <v>3215.7431999999999</v>
      </c>
      <c r="D11" s="64">
        <f>+C11*0.06+C11</f>
        <v>3408.6877919999997</v>
      </c>
      <c r="E11" s="64">
        <f>+D11/4.3333</f>
        <v>786.62631066392805</v>
      </c>
      <c r="F11" s="64">
        <f t="shared" ref="F11:F18" si="9">+E11/45</f>
        <v>17.480584681420623</v>
      </c>
      <c r="G11" s="64">
        <f t="shared" ref="G11:G56" si="10">SUM(D11*0.07)+D11</f>
        <v>3647.2959374399998</v>
      </c>
      <c r="H11" s="64">
        <f>SUM(20*45)*4.3333</f>
        <v>3899.9700000000003</v>
      </c>
      <c r="I11" s="64">
        <f t="shared" ref="I11:I56" si="11">+H11/4.3333</f>
        <v>900</v>
      </c>
      <c r="J11" s="64">
        <f t="shared" ref="J11:J56" si="12">+I11/45</f>
        <v>20</v>
      </c>
      <c r="K11" s="64">
        <v>120</v>
      </c>
      <c r="L11" s="64"/>
      <c r="M11" s="64">
        <v>47.970300000000002</v>
      </c>
      <c r="N11" s="285">
        <f t="shared" si="3"/>
        <v>47.414847186719996</v>
      </c>
      <c r="O11" s="285">
        <f t="shared" si="4"/>
        <v>47.414847186719996</v>
      </c>
      <c r="P11" s="285">
        <f t="shared" si="5"/>
        <v>218.83775624639998</v>
      </c>
      <c r="Q11" s="285">
        <f t="shared" si="6"/>
        <v>218.83775624639998</v>
      </c>
      <c r="R11" s="285">
        <f t="shared" si="7"/>
        <v>19.499850000000002</v>
      </c>
      <c r="S11" s="285">
        <f t="shared" si="8"/>
        <v>19.499850000000002</v>
      </c>
    </row>
    <row r="12" spans="1:20" s="94" customFormat="1" x14ac:dyDescent="0.4">
      <c r="A12" s="92">
        <v>2004</v>
      </c>
      <c r="B12" s="93" t="s">
        <v>1</v>
      </c>
      <c r="C12" s="64">
        <v>4373.4107519999998</v>
      </c>
      <c r="D12" s="64">
        <f>+C12*0.06+C12</f>
        <v>4635.8153971199999</v>
      </c>
      <c r="E12" s="64">
        <f>+D12/4.3333</f>
        <v>1069.8117825029422</v>
      </c>
      <c r="F12" s="64">
        <f t="shared" si="9"/>
        <v>23.773595166732047</v>
      </c>
      <c r="G12" s="64">
        <f t="shared" si="10"/>
        <v>4960.3224749184001</v>
      </c>
      <c r="H12" s="64">
        <f t="shared" ref="H12:H56" si="13">SUM(D12*0.07)+D12</f>
        <v>4960.3224749184001</v>
      </c>
      <c r="I12" s="64">
        <f t="shared" si="11"/>
        <v>1144.6986072781483</v>
      </c>
      <c r="J12" s="64">
        <f t="shared" si="12"/>
        <v>25.437746828403295</v>
      </c>
      <c r="K12" s="64">
        <v>120</v>
      </c>
      <c r="L12" s="64"/>
      <c r="M12" s="64">
        <v>87.103380000000001</v>
      </c>
      <c r="N12" s="285">
        <f t="shared" si="3"/>
        <v>64.484192173939192</v>
      </c>
      <c r="O12" s="285">
        <f t="shared" si="4"/>
        <v>64.484192173939192</v>
      </c>
      <c r="P12" s="285">
        <f t="shared" si="5"/>
        <v>297.61934849510402</v>
      </c>
      <c r="Q12" s="285">
        <f t="shared" si="6"/>
        <v>297.61934849510402</v>
      </c>
      <c r="R12" s="285">
        <f t="shared" si="7"/>
        <v>24.801612374592001</v>
      </c>
      <c r="S12" s="285">
        <f t="shared" si="8"/>
        <v>24.801612374592001</v>
      </c>
    </row>
    <row r="13" spans="1:20" s="94" customFormat="1" x14ac:dyDescent="0.4">
      <c r="A13" s="92">
        <v>2006</v>
      </c>
      <c r="B13" s="93" t="s">
        <v>2</v>
      </c>
      <c r="C13" s="64">
        <v>6431.4863999999998</v>
      </c>
      <c r="D13" s="64">
        <f t="shared" ref="D13:D54" si="14">+C13*0.06+C13</f>
        <v>6817.3755839999994</v>
      </c>
      <c r="E13" s="64">
        <f t="shared" ref="E13:E54" si="15">+D13/4.3333</f>
        <v>1573.2526213278561</v>
      </c>
      <c r="F13" s="64">
        <f t="shared" si="9"/>
        <v>34.961169362841247</v>
      </c>
      <c r="G13" s="64">
        <f t="shared" si="10"/>
        <v>7294.5918748799995</v>
      </c>
      <c r="H13" s="64">
        <f t="shared" si="13"/>
        <v>7294.5918748799995</v>
      </c>
      <c r="I13" s="64">
        <f t="shared" si="11"/>
        <v>1683.380304820806</v>
      </c>
      <c r="J13" s="64">
        <f t="shared" si="12"/>
        <v>37.408451218240131</v>
      </c>
      <c r="K13" s="64">
        <v>120</v>
      </c>
      <c r="L13" s="64"/>
      <c r="M13" s="64">
        <v>87.103380000000001</v>
      </c>
      <c r="N13" s="285">
        <f t="shared" si="3"/>
        <v>94.829694373439992</v>
      </c>
      <c r="O13" s="285">
        <f t="shared" si="4"/>
        <v>94.829694373439992</v>
      </c>
      <c r="P13" s="285">
        <f t="shared" si="5"/>
        <v>437.67551249279995</v>
      </c>
      <c r="Q13" s="285">
        <f t="shared" si="6"/>
        <v>437.67551249279995</v>
      </c>
      <c r="R13" s="285">
        <f t="shared" si="7"/>
        <v>36.472959374399998</v>
      </c>
      <c r="S13" s="285">
        <f t="shared" si="8"/>
        <v>36.472959374399998</v>
      </c>
    </row>
    <row r="14" spans="1:20" s="94" customFormat="1" x14ac:dyDescent="0.4">
      <c r="A14" s="92">
        <v>3036</v>
      </c>
      <c r="B14" s="180" t="s">
        <v>199</v>
      </c>
      <c r="C14" s="64">
        <v>2385.9084199999998</v>
      </c>
      <c r="D14" s="64">
        <f>+C14*0.06+C14</f>
        <v>2529.0629251999999</v>
      </c>
      <c r="E14" s="64">
        <f>+D14/4.3333</f>
        <v>583.63439531073311</v>
      </c>
      <c r="F14" s="64">
        <f>+E14/45</f>
        <v>12.969653229127402</v>
      </c>
      <c r="G14" s="64">
        <f>SUM(D14*0.07)+D14</f>
        <v>2706.097329964</v>
      </c>
      <c r="H14" s="64">
        <f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/>
      <c r="M14" s="64">
        <v>87.103380000000001</v>
      </c>
      <c r="N14" s="285">
        <f t="shared" si="3"/>
        <v>35.179265289531997</v>
      </c>
      <c r="O14" s="285">
        <f t="shared" si="4"/>
        <v>35.179265289531997</v>
      </c>
      <c r="P14" s="285">
        <f t="shared" si="5"/>
        <v>162.36583979783998</v>
      </c>
      <c r="Q14" s="285">
        <f t="shared" si="6"/>
        <v>162.36583979783998</v>
      </c>
      <c r="R14" s="285">
        <f t="shared" si="7"/>
        <v>19.499850000000002</v>
      </c>
      <c r="S14" s="285">
        <f t="shared" si="8"/>
        <v>19.499850000000002</v>
      </c>
    </row>
    <row r="15" spans="1:20" s="94" customFormat="1" x14ac:dyDescent="0.4">
      <c r="A15" s="92">
        <v>3034</v>
      </c>
      <c r="B15" s="180" t="s">
        <v>200</v>
      </c>
      <c r="C15" s="64">
        <v>3391.1371599999998</v>
      </c>
      <c r="D15" s="64">
        <f>+C15*0.06+C15</f>
        <v>3594.6053895999999</v>
      </c>
      <c r="E15" s="64">
        <f>+D15/4.3333</f>
        <v>829.53070168232057</v>
      </c>
      <c r="F15" s="64">
        <f>+E15/45</f>
        <v>18.434015592940458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>+I15/45</f>
        <v>25.05</v>
      </c>
      <c r="K15" s="64">
        <v>120</v>
      </c>
      <c r="L15" s="64"/>
      <c r="M15" s="64">
        <v>87.103380000000001</v>
      </c>
      <c r="N15" s="285">
        <f t="shared" si="3"/>
        <v>63.501261525000004</v>
      </c>
      <c r="O15" s="285">
        <f t="shared" si="4"/>
        <v>63.501261525000004</v>
      </c>
      <c r="P15" s="285">
        <f t="shared" si="5"/>
        <v>293.08274550000004</v>
      </c>
      <c r="Q15" s="285">
        <f t="shared" si="6"/>
        <v>293.08274550000004</v>
      </c>
      <c r="R15" s="285">
        <f t="shared" si="7"/>
        <v>24.423562125000004</v>
      </c>
      <c r="S15" s="285">
        <f t="shared" si="8"/>
        <v>24.423562125000004</v>
      </c>
    </row>
    <row r="16" spans="1:20" s="94" customFormat="1" ht="27" customHeight="1" x14ac:dyDescent="0.4">
      <c r="A16" s="92">
        <v>3020</v>
      </c>
      <c r="B16" s="286" t="s">
        <v>201</v>
      </c>
      <c r="C16" s="64">
        <v>4344.6690639999997</v>
      </c>
      <c r="D16" s="64">
        <f>+C16*0.06+C16</f>
        <v>4605.3492078399995</v>
      </c>
      <c r="E16" s="64">
        <f>+D16/4.3333</f>
        <v>1062.7810693559179</v>
      </c>
      <c r="F16" s="64">
        <f t="shared" si="9"/>
        <v>23.617357096798177</v>
      </c>
      <c r="G16" s="64">
        <f t="shared" si="10"/>
        <v>4927.7236523887996</v>
      </c>
      <c r="H16" s="64">
        <f t="shared" si="13"/>
        <v>4927.7236523887996</v>
      </c>
      <c r="I16" s="64">
        <f t="shared" si="11"/>
        <v>1137.1757442108321</v>
      </c>
      <c r="J16" s="64">
        <f t="shared" si="12"/>
        <v>25.270572093574046</v>
      </c>
      <c r="K16" s="64">
        <v>120</v>
      </c>
      <c r="L16" s="64"/>
      <c r="M16" s="64">
        <v>87.103380000000001</v>
      </c>
      <c r="N16" s="285">
        <f t="shared" si="3"/>
        <v>64.060407481054398</v>
      </c>
      <c r="O16" s="285">
        <f t="shared" si="4"/>
        <v>64.060407481054398</v>
      </c>
      <c r="P16" s="285">
        <f t="shared" si="5"/>
        <v>295.66341914332799</v>
      </c>
      <c r="Q16" s="285">
        <f t="shared" si="6"/>
        <v>295.66341914332799</v>
      </c>
      <c r="R16" s="285">
        <f t="shared" si="7"/>
        <v>24.638618261944</v>
      </c>
      <c r="S16" s="285">
        <f t="shared" si="8"/>
        <v>24.638618261944</v>
      </c>
    </row>
    <row r="17" spans="1:19" s="94" customFormat="1" x14ac:dyDescent="0.4">
      <c r="A17" s="92">
        <v>3014</v>
      </c>
      <c r="B17" s="180" t="s">
        <v>202</v>
      </c>
      <c r="C17" s="64">
        <v>6000.7880480000003</v>
      </c>
      <c r="D17" s="64">
        <f t="shared" si="14"/>
        <v>6360.8353308800006</v>
      </c>
      <c r="E17" s="64">
        <f t="shared" si="15"/>
        <v>1467.8963678674452</v>
      </c>
      <c r="F17" s="64">
        <f t="shared" si="9"/>
        <v>32.619919285943226</v>
      </c>
      <c r="G17" s="64">
        <f t="shared" si="10"/>
        <v>6806.0938040416004</v>
      </c>
      <c r="H17" s="64">
        <f t="shared" si="13"/>
        <v>6806.0938040416004</v>
      </c>
      <c r="I17" s="64">
        <f t="shared" si="11"/>
        <v>1570.6491136181662</v>
      </c>
      <c r="J17" s="64">
        <f t="shared" si="12"/>
        <v>34.90331363595925</v>
      </c>
      <c r="K17" s="64">
        <v>120</v>
      </c>
      <c r="L17" s="64"/>
      <c r="M17" s="64">
        <v>87.103380000000001</v>
      </c>
      <c r="N17" s="285">
        <f t="shared" si="3"/>
        <v>88.479219452540804</v>
      </c>
      <c r="O17" s="285">
        <f t="shared" si="4"/>
        <v>88.479219452540804</v>
      </c>
      <c r="P17" s="285">
        <f t="shared" si="5"/>
        <v>408.36562824249603</v>
      </c>
      <c r="Q17" s="285">
        <f t="shared" si="6"/>
        <v>408.36562824249603</v>
      </c>
      <c r="R17" s="285">
        <f t="shared" si="7"/>
        <v>34.030469020208002</v>
      </c>
      <c r="S17" s="285">
        <f t="shared" si="8"/>
        <v>34.030469020208002</v>
      </c>
    </row>
    <row r="18" spans="1:19" s="94" customFormat="1" x14ac:dyDescent="0.4">
      <c r="A18" s="92">
        <v>3022</v>
      </c>
      <c r="B18" s="93" t="s">
        <v>4</v>
      </c>
      <c r="C18" s="64">
        <v>3173.4846039999998</v>
      </c>
      <c r="D18" s="64">
        <f>+C18*0.06+C18</f>
        <v>3363.8936802399999</v>
      </c>
      <c r="E18" s="64">
        <f>+D18/4.3333</f>
        <v>776.28912843329556</v>
      </c>
      <c r="F18" s="64">
        <f t="shared" si="9"/>
        <v>17.250869520739901</v>
      </c>
      <c r="G18" s="64">
        <f t="shared" si="10"/>
        <v>3599.3662378567997</v>
      </c>
      <c r="H18" s="64">
        <f>SUM(20*45)*4.3333</f>
        <v>3899.9700000000003</v>
      </c>
      <c r="I18" s="64">
        <f t="shared" si="11"/>
        <v>900</v>
      </c>
      <c r="J18" s="64">
        <f t="shared" si="12"/>
        <v>20</v>
      </c>
      <c r="K18" s="64">
        <v>120</v>
      </c>
      <c r="L18" s="64"/>
      <c r="M18" s="64">
        <v>87.103380000000001</v>
      </c>
      <c r="N18" s="285">
        <f t="shared" si="3"/>
        <v>46.791761092138394</v>
      </c>
      <c r="O18" s="285">
        <f t="shared" si="4"/>
        <v>46.791761092138394</v>
      </c>
      <c r="P18" s="285">
        <f t="shared" si="5"/>
        <v>215.96197427140797</v>
      </c>
      <c r="Q18" s="285">
        <f t="shared" si="6"/>
        <v>215.96197427140797</v>
      </c>
      <c r="R18" s="285">
        <f t="shared" si="7"/>
        <v>19.499850000000002</v>
      </c>
      <c r="S18" s="285">
        <f t="shared" si="8"/>
        <v>19.499850000000002</v>
      </c>
    </row>
    <row r="19" spans="1:19" s="94" customFormat="1" x14ac:dyDescent="0.4">
      <c r="A19" s="92">
        <v>4018</v>
      </c>
      <c r="B19" s="93" t="s">
        <v>160</v>
      </c>
      <c r="C19" s="64"/>
      <c r="D19" s="287"/>
      <c r="E19" s="64"/>
      <c r="F19" s="64"/>
      <c r="G19" s="64">
        <f>SUM(20*45)*4.3333</f>
        <v>3899.9700000000003</v>
      </c>
      <c r="H19" s="64">
        <f>SUM(20*45)*4.3333</f>
        <v>3899.9700000000003</v>
      </c>
      <c r="I19" s="64">
        <f t="shared" si="11"/>
        <v>900</v>
      </c>
      <c r="J19" s="64">
        <f t="shared" si="12"/>
        <v>20</v>
      </c>
      <c r="K19" s="64">
        <v>120</v>
      </c>
      <c r="L19" s="64"/>
      <c r="M19" s="64">
        <v>87.103380000000001</v>
      </c>
      <c r="N19" s="285">
        <f t="shared" si="3"/>
        <v>50.69961</v>
      </c>
      <c r="O19" s="285">
        <f t="shared" si="4"/>
        <v>50.69961</v>
      </c>
      <c r="P19" s="285">
        <f t="shared" si="5"/>
        <v>233.9982</v>
      </c>
      <c r="Q19" s="285">
        <f t="shared" si="6"/>
        <v>233.9982</v>
      </c>
      <c r="R19" s="285">
        <f t="shared" si="7"/>
        <v>19.499850000000002</v>
      </c>
      <c r="S19" s="285">
        <f t="shared" si="8"/>
        <v>19.499850000000002</v>
      </c>
    </row>
    <row r="20" spans="1:19" s="94" customFormat="1" x14ac:dyDescent="0.4">
      <c r="A20" s="92">
        <v>2011</v>
      </c>
      <c r="B20" s="93" t="s">
        <v>6</v>
      </c>
      <c r="C20" s="64">
        <v>2194.0986640000001</v>
      </c>
      <c r="D20" s="64">
        <f>+C20*0.06+C20</f>
        <v>2325.7445838399999</v>
      </c>
      <c r="E20" s="64">
        <f>+D20/4.3333</f>
        <v>536.71441715090111</v>
      </c>
      <c r="F20" s="64">
        <f>+E20/25</f>
        <v>21.468576686036045</v>
      </c>
      <c r="G20" s="64">
        <f t="shared" si="10"/>
        <v>2488.5467047088</v>
      </c>
      <c r="H20" s="64">
        <f t="shared" si="13"/>
        <v>2488.5467047088</v>
      </c>
      <c r="I20" s="64">
        <f t="shared" si="11"/>
        <v>574.28442635146416</v>
      </c>
      <c r="J20" s="64">
        <f>+I20/25</f>
        <v>22.971377054058568</v>
      </c>
      <c r="K20" s="64">
        <v>120</v>
      </c>
      <c r="L20" s="64"/>
      <c r="M20" s="64">
        <v>47.970300000000002</v>
      </c>
      <c r="N20" s="285">
        <f t="shared" si="3"/>
        <v>32.351107161214401</v>
      </c>
      <c r="O20" s="285">
        <f t="shared" si="4"/>
        <v>32.351107161214401</v>
      </c>
      <c r="P20" s="285">
        <f t="shared" si="5"/>
        <v>149.312802282528</v>
      </c>
      <c r="Q20" s="285">
        <f t="shared" si="6"/>
        <v>149.312802282528</v>
      </c>
      <c r="R20" s="285">
        <f t="shared" si="7"/>
        <v>12.442733523544</v>
      </c>
      <c r="S20" s="285">
        <f t="shared" si="8"/>
        <v>12.442733523544</v>
      </c>
    </row>
    <row r="21" spans="1:19" s="94" customFormat="1" x14ac:dyDescent="0.4">
      <c r="A21" s="92">
        <v>2010</v>
      </c>
      <c r="B21" s="93" t="s">
        <v>5</v>
      </c>
      <c r="C21" s="64">
        <v>2847.03386</v>
      </c>
      <c r="D21" s="64">
        <f t="shared" si="14"/>
        <v>3017.8558916000002</v>
      </c>
      <c r="E21" s="64">
        <f t="shared" si="15"/>
        <v>696.43363985876817</v>
      </c>
      <c r="F21" s="64">
        <f>+E21/45</f>
        <v>15.476303107972626</v>
      </c>
      <c r="G21" s="64">
        <f t="shared" si="10"/>
        <v>3229.1058040120001</v>
      </c>
      <c r="H21" s="64">
        <f>SUM(20*45)*4.3333</f>
        <v>3899.9700000000003</v>
      </c>
      <c r="I21" s="64">
        <f t="shared" si="11"/>
        <v>900</v>
      </c>
      <c r="J21" s="64">
        <f t="shared" si="12"/>
        <v>20</v>
      </c>
      <c r="K21" s="64">
        <v>120</v>
      </c>
      <c r="L21" s="64"/>
      <c r="M21" s="64">
        <v>47.970300000000002</v>
      </c>
      <c r="N21" s="285">
        <f t="shared" si="3"/>
        <v>41.978375452156001</v>
      </c>
      <c r="O21" s="285">
        <f t="shared" si="4"/>
        <v>41.978375452156001</v>
      </c>
      <c r="P21" s="285">
        <f t="shared" si="5"/>
        <v>193.74634824072001</v>
      </c>
      <c r="Q21" s="285">
        <f t="shared" si="6"/>
        <v>193.74634824072001</v>
      </c>
      <c r="R21" s="285">
        <f t="shared" si="7"/>
        <v>19.499850000000002</v>
      </c>
      <c r="S21" s="285">
        <f t="shared" si="8"/>
        <v>19.499850000000002</v>
      </c>
    </row>
    <row r="22" spans="1:19" s="94" customFormat="1" x14ac:dyDescent="0.4">
      <c r="A22" s="92">
        <v>2021</v>
      </c>
      <c r="B22" s="93" t="s">
        <v>163</v>
      </c>
      <c r="C22" s="64">
        <v>3023.8547919999996</v>
      </c>
      <c r="D22" s="64">
        <f>+C22*0.06+C22</f>
        <v>3205.2860795199995</v>
      </c>
      <c r="E22" s="64">
        <f>+D22/4.3333</f>
        <v>739.68709286686806</v>
      </c>
      <c r="F22" s="64">
        <f>+E22/25</f>
        <v>29.587483714674722</v>
      </c>
      <c r="G22" s="64">
        <f t="shared" si="10"/>
        <v>3429.6561050863993</v>
      </c>
      <c r="H22" s="64">
        <f t="shared" si="13"/>
        <v>3429.6561050863993</v>
      </c>
      <c r="I22" s="64">
        <f t="shared" ref="I22" si="16">+H22/4.3333</f>
        <v>791.46518936754876</v>
      </c>
      <c r="J22" s="64">
        <f>+I22/25</f>
        <v>31.65860757470195</v>
      </c>
      <c r="K22" s="64">
        <v>120</v>
      </c>
      <c r="L22" s="64"/>
      <c r="M22" s="64">
        <v>87.103380000000001</v>
      </c>
      <c r="N22" s="285">
        <f t="shared" si="3"/>
        <v>44.58552936612319</v>
      </c>
      <c r="O22" s="285">
        <f t="shared" si="4"/>
        <v>44.58552936612319</v>
      </c>
      <c r="P22" s="285">
        <f t="shared" si="5"/>
        <v>205.77936630518394</v>
      </c>
      <c r="Q22" s="285">
        <f t="shared" si="6"/>
        <v>205.77936630518394</v>
      </c>
      <c r="R22" s="285">
        <f t="shared" si="7"/>
        <v>17.148280525431996</v>
      </c>
      <c r="S22" s="285">
        <f t="shared" si="8"/>
        <v>17.148280525431996</v>
      </c>
    </row>
    <row r="23" spans="1:19" s="94" customFormat="1" x14ac:dyDescent="0.4">
      <c r="A23" s="92">
        <v>2020</v>
      </c>
      <c r="B23" s="180" t="s">
        <v>162</v>
      </c>
      <c r="C23" s="64">
        <v>4532.3889159999999</v>
      </c>
      <c r="D23" s="64">
        <f t="shared" si="14"/>
        <v>4804.3322509600002</v>
      </c>
      <c r="E23" s="64">
        <f t="shared" si="15"/>
        <v>1108.7005863798952</v>
      </c>
      <c r="F23" s="64">
        <f>+E23/45</f>
        <v>24.637790808442116</v>
      </c>
      <c r="G23" s="64">
        <f t="shared" si="10"/>
        <v>5140.6355085272007</v>
      </c>
      <c r="H23" s="64">
        <f t="shared" si="13"/>
        <v>5140.6355085272007</v>
      </c>
      <c r="I23" s="64">
        <f t="shared" si="11"/>
        <v>1186.3096274264879</v>
      </c>
      <c r="J23" s="64">
        <f t="shared" si="12"/>
        <v>26.362436165033063</v>
      </c>
      <c r="K23" s="64">
        <v>120</v>
      </c>
      <c r="L23" s="64"/>
      <c r="M23" s="64">
        <v>87.103380000000001</v>
      </c>
      <c r="N23" s="285">
        <f t="shared" si="3"/>
        <v>66.828261610853602</v>
      </c>
      <c r="O23" s="285">
        <f t="shared" si="4"/>
        <v>66.828261610853602</v>
      </c>
      <c r="P23" s="285">
        <f t="shared" si="5"/>
        <v>308.43813051163204</v>
      </c>
      <c r="Q23" s="285">
        <f t="shared" si="6"/>
        <v>308.43813051163204</v>
      </c>
      <c r="R23" s="285">
        <f t="shared" si="7"/>
        <v>25.703177542636006</v>
      </c>
      <c r="S23" s="285">
        <f t="shared" si="8"/>
        <v>25.703177542636006</v>
      </c>
    </row>
    <row r="24" spans="1:19" s="94" customFormat="1" x14ac:dyDescent="0.4">
      <c r="A24" s="92">
        <v>2023</v>
      </c>
      <c r="B24" s="93" t="s">
        <v>12</v>
      </c>
      <c r="C24" s="64">
        <v>4280.7362240000002</v>
      </c>
      <c r="D24" s="64">
        <f>+C24*0.06+C24</f>
        <v>4537.5803974400005</v>
      </c>
      <c r="E24" s="64">
        <f>+D24/4.3333</f>
        <v>1047.1419928091755</v>
      </c>
      <c r="F24" s="64">
        <f>+E24/25</f>
        <v>41.885679712367022</v>
      </c>
      <c r="G24" s="64">
        <f t="shared" si="10"/>
        <v>4855.2110252608009</v>
      </c>
      <c r="H24" s="64">
        <f t="shared" si="13"/>
        <v>4855.2110252608009</v>
      </c>
      <c r="I24" s="64">
        <f t="shared" ref="I24" si="17">+H24/4.3333</f>
        <v>1120.4419323058178</v>
      </c>
      <c r="J24" s="64">
        <f>+I24/25</f>
        <v>44.817677292232709</v>
      </c>
      <c r="K24" s="64">
        <v>120</v>
      </c>
      <c r="L24" s="64"/>
      <c r="M24" s="64">
        <v>87.103380000000001</v>
      </c>
      <c r="N24" s="285">
        <f t="shared" si="3"/>
        <v>63.117743328390411</v>
      </c>
      <c r="O24" s="285">
        <f t="shared" si="4"/>
        <v>63.117743328390411</v>
      </c>
      <c r="P24" s="285">
        <f t="shared" si="5"/>
        <v>291.31266151564802</v>
      </c>
      <c r="Q24" s="285">
        <f t="shared" si="6"/>
        <v>291.31266151564802</v>
      </c>
      <c r="R24" s="285">
        <f t="shared" si="7"/>
        <v>24.276055126304005</v>
      </c>
      <c r="S24" s="285">
        <f t="shared" si="8"/>
        <v>24.276055126304005</v>
      </c>
    </row>
    <row r="25" spans="1:19" s="94" customFormat="1" x14ac:dyDescent="0.4">
      <c r="A25" s="92">
        <v>2022</v>
      </c>
      <c r="B25" s="93" t="s">
        <v>9</v>
      </c>
      <c r="C25" s="64">
        <v>6440.8235160000004</v>
      </c>
      <c r="D25" s="64">
        <f t="shared" si="14"/>
        <v>6827.2729269600004</v>
      </c>
      <c r="E25" s="64">
        <f t="shared" si="15"/>
        <v>1575.5366411187779</v>
      </c>
      <c r="F25" s="64">
        <f t="shared" ref="F25:F43" si="18">+E25/45</f>
        <v>35.011925358195064</v>
      </c>
      <c r="G25" s="64">
        <f t="shared" si="10"/>
        <v>7305.1820318472001</v>
      </c>
      <c r="H25" s="64">
        <f t="shared" si="13"/>
        <v>7305.1820318472001</v>
      </c>
      <c r="I25" s="64">
        <f t="shared" si="11"/>
        <v>1685.8242059970921</v>
      </c>
      <c r="J25" s="64">
        <f t="shared" si="12"/>
        <v>37.462760133268716</v>
      </c>
      <c r="K25" s="64">
        <v>120</v>
      </c>
      <c r="L25" s="64"/>
      <c r="M25" s="64">
        <v>87.103380000000001</v>
      </c>
      <c r="N25" s="285">
        <f t="shared" si="3"/>
        <v>94.967366414013597</v>
      </c>
      <c r="O25" s="285">
        <f t="shared" si="4"/>
        <v>94.967366414013597</v>
      </c>
      <c r="P25" s="285">
        <f t="shared" si="5"/>
        <v>438.31092191083201</v>
      </c>
      <c r="Q25" s="285">
        <f t="shared" si="6"/>
        <v>438.31092191083201</v>
      </c>
      <c r="R25" s="285">
        <f t="shared" si="7"/>
        <v>36.525910159235998</v>
      </c>
      <c r="S25" s="285">
        <f t="shared" si="8"/>
        <v>36.525910159235998</v>
      </c>
    </row>
    <row r="26" spans="1:19" s="94" customFormat="1" x14ac:dyDescent="0.4">
      <c r="A26" s="92">
        <v>2046</v>
      </c>
      <c r="B26" s="93" t="s">
        <v>77</v>
      </c>
      <c r="C26" s="64">
        <v>2745.0109800000005</v>
      </c>
      <c r="D26" s="64">
        <f>+C26*0.06+C26</f>
        <v>2909.7116388000004</v>
      </c>
      <c r="E26" s="64">
        <f>+D26/4.3333</f>
        <v>671.47708185447584</v>
      </c>
      <c r="F26" s="64">
        <f t="shared" si="18"/>
        <v>14.921712930099464</v>
      </c>
      <c r="G26" s="64"/>
      <c r="H26" s="64">
        <v>1304.3699999999999</v>
      </c>
      <c r="I26" s="64">
        <f t="shared" si="11"/>
        <v>301.01077700597693</v>
      </c>
      <c r="J26" s="64">
        <f t="shared" si="12"/>
        <v>6.6891283779105981</v>
      </c>
      <c r="K26" s="64">
        <v>120</v>
      </c>
      <c r="L26" s="64"/>
      <c r="M26" s="64"/>
      <c r="N26" s="64"/>
      <c r="O26" s="64"/>
      <c r="P26" s="285"/>
      <c r="Q26" s="285"/>
      <c r="R26" s="285">
        <f t="shared" si="0"/>
        <v>6.5218499999999997</v>
      </c>
      <c r="S26" s="285">
        <f t="shared" si="1"/>
        <v>6.5218499999999997</v>
      </c>
    </row>
    <row r="27" spans="1:19" s="94" customFormat="1" x14ac:dyDescent="0.4">
      <c r="A27" s="92">
        <v>2048</v>
      </c>
      <c r="B27" s="93" t="s">
        <v>76</v>
      </c>
      <c r="C27" s="64">
        <v>2968.0905239999997</v>
      </c>
      <c r="D27" s="64">
        <f t="shared" si="14"/>
        <v>3146.1759554399996</v>
      </c>
      <c r="E27" s="64">
        <f t="shared" si="15"/>
        <v>726.04619007223118</v>
      </c>
      <c r="F27" s="64">
        <f t="shared" si="18"/>
        <v>16.134359779382915</v>
      </c>
      <c r="G27" s="64"/>
      <c r="H27" s="64">
        <v>2606.88</v>
      </c>
      <c r="I27" s="64">
        <f t="shared" si="11"/>
        <v>601.59231994092261</v>
      </c>
      <c r="J27" s="64">
        <f t="shared" si="12"/>
        <v>13.368718220909392</v>
      </c>
      <c r="K27" s="64">
        <v>120</v>
      </c>
      <c r="L27" s="64"/>
      <c r="M27" s="64"/>
      <c r="N27" s="64"/>
      <c r="O27" s="64"/>
      <c r="P27" s="285"/>
      <c r="Q27" s="285"/>
      <c r="R27" s="285">
        <f t="shared" si="0"/>
        <v>13.034400000000002</v>
      </c>
      <c r="S27" s="285">
        <f t="shared" si="1"/>
        <v>13.034400000000002</v>
      </c>
    </row>
    <row r="28" spans="1:19" s="94" customFormat="1" x14ac:dyDescent="0.4">
      <c r="A28" s="92">
        <v>2050</v>
      </c>
      <c r="B28" s="93" t="s">
        <v>74</v>
      </c>
      <c r="C28" s="64">
        <v>3276.8670400000001</v>
      </c>
      <c r="D28" s="64">
        <f t="shared" si="14"/>
        <v>3473.4790624000002</v>
      </c>
      <c r="E28" s="64">
        <f t="shared" si="15"/>
        <v>801.57825730967159</v>
      </c>
      <c r="F28" s="64">
        <f t="shared" si="18"/>
        <v>17.812850162437147</v>
      </c>
      <c r="G28" s="64"/>
      <c r="H28" s="64">
        <v>4021.78</v>
      </c>
      <c r="I28" s="64">
        <f t="shared" si="11"/>
        <v>928.11021623243255</v>
      </c>
      <c r="J28" s="64">
        <f t="shared" si="12"/>
        <v>20.624671471831835</v>
      </c>
      <c r="K28" s="64">
        <v>120</v>
      </c>
      <c r="L28" s="64"/>
      <c r="M28" s="64"/>
      <c r="N28" s="64"/>
      <c r="O28" s="64"/>
      <c r="P28" s="285"/>
      <c r="Q28" s="285"/>
      <c r="R28" s="285">
        <f t="shared" si="0"/>
        <v>20.108900000000002</v>
      </c>
      <c r="S28" s="285">
        <f t="shared" si="1"/>
        <v>20.108900000000002</v>
      </c>
    </row>
    <row r="29" spans="1:19" s="94" customFormat="1" x14ac:dyDescent="0.4">
      <c r="A29" s="92">
        <v>2052</v>
      </c>
      <c r="B29" s="93" t="s">
        <v>75</v>
      </c>
      <c r="C29" s="64">
        <v>3614.2054680000001</v>
      </c>
      <c r="D29" s="64">
        <f t="shared" si="14"/>
        <v>3831.0577960800001</v>
      </c>
      <c r="E29" s="64">
        <f t="shared" si="15"/>
        <v>884.09706138047216</v>
      </c>
      <c r="F29" s="64">
        <f t="shared" si="18"/>
        <v>19.646601364010493</v>
      </c>
      <c r="G29" s="64">
        <f t="shared" ref="G29:G33" si="19">SUM(D29*0.07)+D29</f>
        <v>4099.2318418056002</v>
      </c>
      <c r="H29" s="64">
        <v>5869.5</v>
      </c>
      <c r="I29" s="64">
        <f t="shared" si="11"/>
        <v>1354.5104193109178</v>
      </c>
      <c r="J29" s="64">
        <f t="shared" si="12"/>
        <v>30.100231540242618</v>
      </c>
      <c r="K29" s="64">
        <v>120</v>
      </c>
      <c r="L29" s="64"/>
      <c r="M29" s="64">
        <v>47.970300000000002</v>
      </c>
      <c r="N29" s="285">
        <f>+G29*0.013</f>
        <v>53.2900139434728</v>
      </c>
      <c r="O29" s="285">
        <f>+G29*0.013</f>
        <v>53.2900139434728</v>
      </c>
      <c r="P29" s="285">
        <f>+G29*0.06</f>
        <v>245.95391050833601</v>
      </c>
      <c r="Q29" s="285">
        <f>+G29*0.06</f>
        <v>245.95391050833601</v>
      </c>
      <c r="R29" s="285">
        <f t="shared" si="0"/>
        <v>29.3475</v>
      </c>
      <c r="S29" s="285">
        <f t="shared" si="1"/>
        <v>29.3475</v>
      </c>
    </row>
    <row r="30" spans="1:19" s="94" customFormat="1" x14ac:dyDescent="0.4">
      <c r="A30" s="92">
        <v>4000</v>
      </c>
      <c r="B30" s="180" t="s">
        <v>70</v>
      </c>
      <c r="C30" s="64">
        <v>2745.0109800000005</v>
      </c>
      <c r="D30" s="64">
        <f>+C30*0.06+C30</f>
        <v>2909.7116388000004</v>
      </c>
      <c r="E30" s="64">
        <f>+D30/4.3333</f>
        <v>671.47708185447584</v>
      </c>
      <c r="F30" s="64">
        <f t="shared" si="18"/>
        <v>14.921712930099464</v>
      </c>
      <c r="G30" s="64"/>
      <c r="H30" s="64">
        <v>1304.3699999999999</v>
      </c>
      <c r="I30" s="64">
        <f t="shared" si="11"/>
        <v>301.01077700597693</v>
      </c>
      <c r="J30" s="64">
        <f t="shared" si="12"/>
        <v>6.6891283779105981</v>
      </c>
      <c r="K30" s="64">
        <v>120</v>
      </c>
      <c r="L30" s="64"/>
      <c r="M30" s="64"/>
      <c r="N30" s="64"/>
      <c r="O30" s="64"/>
      <c r="P30" s="285"/>
      <c r="Q30" s="285"/>
      <c r="R30" s="285">
        <f t="shared" si="0"/>
        <v>6.5218499999999997</v>
      </c>
      <c r="S30" s="285">
        <f t="shared" si="1"/>
        <v>6.5218499999999997</v>
      </c>
    </row>
    <row r="31" spans="1:19" s="94" customFormat="1" x14ac:dyDescent="0.4">
      <c r="A31" s="92">
        <v>4001</v>
      </c>
      <c r="B31" s="180" t="s">
        <v>71</v>
      </c>
      <c r="C31" s="64">
        <v>2968.0905239999997</v>
      </c>
      <c r="D31" s="64">
        <f>+C31*0.06+C31</f>
        <v>3146.1759554399996</v>
      </c>
      <c r="E31" s="64">
        <f>+D31/4.3333</f>
        <v>726.04619007223118</v>
      </c>
      <c r="F31" s="64">
        <f t="shared" si="18"/>
        <v>16.134359779382915</v>
      </c>
      <c r="G31" s="64"/>
      <c r="H31" s="64">
        <v>2606.88</v>
      </c>
      <c r="I31" s="64">
        <f t="shared" si="11"/>
        <v>601.59231994092261</v>
      </c>
      <c r="J31" s="64">
        <f t="shared" si="12"/>
        <v>13.368718220909392</v>
      </c>
      <c r="K31" s="64">
        <v>120</v>
      </c>
      <c r="L31" s="64"/>
      <c r="M31" s="64"/>
      <c r="N31" s="64"/>
      <c r="O31" s="64"/>
      <c r="P31" s="285"/>
      <c r="Q31" s="285"/>
      <c r="R31" s="285">
        <f t="shared" si="0"/>
        <v>13.034400000000002</v>
      </c>
      <c r="S31" s="285">
        <f t="shared" si="1"/>
        <v>13.034400000000002</v>
      </c>
    </row>
    <row r="32" spans="1:19" s="94" customFormat="1" x14ac:dyDescent="0.4">
      <c r="A32" s="92">
        <v>4002</v>
      </c>
      <c r="B32" s="180" t="s">
        <v>72</v>
      </c>
      <c r="C32" s="64">
        <v>3276.8670400000001</v>
      </c>
      <c r="D32" s="64">
        <f>+C32*0.06+C32</f>
        <v>3473.4790624000002</v>
      </c>
      <c r="E32" s="64">
        <f>+D32/4.3333</f>
        <v>801.57825730967159</v>
      </c>
      <c r="F32" s="64">
        <f t="shared" si="18"/>
        <v>17.812850162437147</v>
      </c>
      <c r="G32" s="64"/>
      <c r="H32" s="64">
        <v>4021.78</v>
      </c>
      <c r="I32" s="64">
        <f t="shared" si="11"/>
        <v>928.11021623243255</v>
      </c>
      <c r="J32" s="64">
        <f t="shared" si="12"/>
        <v>20.624671471831835</v>
      </c>
      <c r="K32" s="64">
        <v>120</v>
      </c>
      <c r="L32" s="64"/>
      <c r="M32" s="64"/>
      <c r="N32" s="64"/>
      <c r="O32" s="64"/>
      <c r="P32" s="285"/>
      <c r="Q32" s="285"/>
      <c r="R32" s="285">
        <f t="shared" si="0"/>
        <v>20.108900000000002</v>
      </c>
      <c r="S32" s="285">
        <f t="shared" si="1"/>
        <v>20.108900000000002</v>
      </c>
    </row>
    <row r="33" spans="1:19" s="94" customFormat="1" x14ac:dyDescent="0.4">
      <c r="A33" s="92">
        <v>4003</v>
      </c>
      <c r="B33" s="180" t="s">
        <v>73</v>
      </c>
      <c r="C33" s="64">
        <v>3614.2054680000001</v>
      </c>
      <c r="D33" s="64">
        <f>+C33*0.06+C33</f>
        <v>3831.0577960800001</v>
      </c>
      <c r="E33" s="64">
        <f>+D33/4.3333</f>
        <v>884.09706138047216</v>
      </c>
      <c r="F33" s="64">
        <f t="shared" si="18"/>
        <v>19.646601364010493</v>
      </c>
      <c r="G33" s="64">
        <f t="shared" si="19"/>
        <v>4099.2318418056002</v>
      </c>
      <c r="H33" s="64">
        <v>5869.5</v>
      </c>
      <c r="I33" s="64">
        <f t="shared" si="11"/>
        <v>1354.5104193109178</v>
      </c>
      <c r="J33" s="64">
        <f t="shared" si="12"/>
        <v>30.100231540242618</v>
      </c>
      <c r="K33" s="64">
        <v>120</v>
      </c>
      <c r="L33" s="64"/>
      <c r="M33" s="64">
        <v>47.970300000000002</v>
      </c>
      <c r="N33" s="285">
        <f>+G33*0.013</f>
        <v>53.2900139434728</v>
      </c>
      <c r="O33" s="285">
        <f>+G33*0.013</f>
        <v>53.2900139434728</v>
      </c>
      <c r="P33" s="285">
        <f>+G33*0.06</f>
        <v>245.95391050833601</v>
      </c>
      <c r="Q33" s="285">
        <f>+G33*0.06</f>
        <v>245.95391050833601</v>
      </c>
      <c r="R33" s="285">
        <f t="shared" si="0"/>
        <v>29.3475</v>
      </c>
      <c r="S33" s="285">
        <f t="shared" si="1"/>
        <v>29.3475</v>
      </c>
    </row>
    <row r="34" spans="1:19" s="94" customFormat="1" x14ac:dyDescent="0.4">
      <c r="A34" s="92">
        <v>3028</v>
      </c>
      <c r="B34" s="93" t="s">
        <v>45</v>
      </c>
      <c r="C34" s="64">
        <v>4113.420948</v>
      </c>
      <c r="D34" s="64">
        <f>+C34*0.06+C34</f>
        <v>4360.2262048800003</v>
      </c>
      <c r="E34" s="64">
        <f>+D34/4.3333</f>
        <v>1006.2137873860568</v>
      </c>
      <c r="F34" s="64">
        <f t="shared" si="18"/>
        <v>22.360306386356818</v>
      </c>
      <c r="G34" s="64">
        <f t="shared" si="10"/>
        <v>4665.4420392216007</v>
      </c>
      <c r="H34" s="64">
        <f t="shared" si="13"/>
        <v>4665.4420392216007</v>
      </c>
      <c r="I34" s="64">
        <f t="shared" si="11"/>
        <v>1076.6487525030809</v>
      </c>
      <c r="J34" s="64">
        <f t="shared" si="12"/>
        <v>23.925527833401798</v>
      </c>
      <c r="K34" s="64">
        <v>120</v>
      </c>
      <c r="L34" s="64"/>
      <c r="M34" s="64">
        <v>87.103380000000001</v>
      </c>
      <c r="N34" s="285">
        <f t="shared" ref="N34:N54" si="20">+G34*0.013</f>
        <v>60.650746509880804</v>
      </c>
      <c r="O34" s="285">
        <f t="shared" ref="O34:O54" si="21">+G34*0.013</f>
        <v>60.650746509880804</v>
      </c>
      <c r="P34" s="285">
        <f t="shared" ref="P34:P54" si="22">+G34*0.06</f>
        <v>279.92652235329604</v>
      </c>
      <c r="Q34" s="285">
        <f t="shared" ref="Q34:Q54" si="23">+G34*0.06</f>
        <v>279.92652235329604</v>
      </c>
      <c r="R34" s="285">
        <f t="shared" ref="R34:R54" si="24">+H34*0.005</f>
        <v>23.327210196108005</v>
      </c>
      <c r="S34" s="285">
        <f t="shared" ref="S34:S54" si="25">+H34*0.005</f>
        <v>23.327210196108005</v>
      </c>
    </row>
    <row r="35" spans="1:19" s="94" customFormat="1" x14ac:dyDescent="0.4">
      <c r="A35" s="92">
        <v>3026</v>
      </c>
      <c r="B35" s="93" t="s">
        <v>44</v>
      </c>
      <c r="C35" s="64">
        <v>5846.4054079999996</v>
      </c>
      <c r="D35" s="64">
        <f t="shared" si="14"/>
        <v>6197.1897324799993</v>
      </c>
      <c r="E35" s="64">
        <f t="shared" si="15"/>
        <v>1430.1317085085268</v>
      </c>
      <c r="F35" s="64">
        <f t="shared" si="18"/>
        <v>31.780704633522816</v>
      </c>
      <c r="G35" s="64">
        <f t="shared" si="10"/>
        <v>6630.9930137535994</v>
      </c>
      <c r="H35" s="64">
        <f t="shared" si="13"/>
        <v>6630.9930137535994</v>
      </c>
      <c r="I35" s="64">
        <f t="shared" si="11"/>
        <v>1530.2409281041237</v>
      </c>
      <c r="J35" s="64">
        <f t="shared" si="12"/>
        <v>34.005353957869417</v>
      </c>
      <c r="K35" s="64">
        <v>120</v>
      </c>
      <c r="L35" s="64"/>
      <c r="M35" s="64">
        <v>87.103380000000001</v>
      </c>
      <c r="N35" s="285">
        <f t="shared" si="20"/>
        <v>86.202909178796787</v>
      </c>
      <c r="O35" s="285">
        <f t="shared" si="21"/>
        <v>86.202909178796787</v>
      </c>
      <c r="P35" s="285">
        <f t="shared" si="22"/>
        <v>397.85958082521597</v>
      </c>
      <c r="Q35" s="285">
        <f t="shared" si="23"/>
        <v>397.85958082521597</v>
      </c>
      <c r="R35" s="285">
        <f t="shared" si="24"/>
        <v>33.154965068768</v>
      </c>
      <c r="S35" s="285">
        <f t="shared" si="25"/>
        <v>33.154965068768</v>
      </c>
    </row>
    <row r="36" spans="1:19" s="94" customFormat="1" x14ac:dyDescent="0.4">
      <c r="A36" s="92">
        <v>3032</v>
      </c>
      <c r="B36" s="180" t="s">
        <v>141</v>
      </c>
      <c r="C36" s="64">
        <v>9321.8575120000005</v>
      </c>
      <c r="D36" s="64">
        <f t="shared" si="14"/>
        <v>9881.1689627200012</v>
      </c>
      <c r="E36" s="64">
        <f t="shared" si="15"/>
        <v>2280.2873012992409</v>
      </c>
      <c r="F36" s="64">
        <f t="shared" si="18"/>
        <v>50.67305113998313</v>
      </c>
      <c r="G36" s="64">
        <f t="shared" si="10"/>
        <v>10572.850790110402</v>
      </c>
      <c r="H36" s="64">
        <f t="shared" si="13"/>
        <v>10572.850790110402</v>
      </c>
      <c r="I36" s="64">
        <f t="shared" si="11"/>
        <v>2439.9074123901878</v>
      </c>
      <c r="J36" s="64">
        <f t="shared" si="12"/>
        <v>54.220164719781948</v>
      </c>
      <c r="K36" s="64">
        <v>120</v>
      </c>
      <c r="L36" s="64"/>
      <c r="M36" s="64">
        <v>87.103380000000001</v>
      </c>
      <c r="N36" s="285">
        <f t="shared" si="20"/>
        <v>137.44706027143522</v>
      </c>
      <c r="O36" s="285">
        <f t="shared" si="21"/>
        <v>137.44706027143522</v>
      </c>
      <c r="P36" s="285">
        <f t="shared" si="22"/>
        <v>634.37104740662414</v>
      </c>
      <c r="Q36" s="285">
        <f t="shared" si="23"/>
        <v>634.37104740662414</v>
      </c>
      <c r="R36" s="285">
        <f t="shared" si="24"/>
        <v>52.864253950552012</v>
      </c>
      <c r="S36" s="285">
        <f t="shared" si="25"/>
        <v>52.864253950552012</v>
      </c>
    </row>
    <row r="37" spans="1:19" s="94" customFormat="1" x14ac:dyDescent="0.4">
      <c r="A37" s="92">
        <v>2060</v>
      </c>
      <c r="B37" s="93" t="s">
        <v>13</v>
      </c>
      <c r="C37" s="64">
        <v>8572.8208080000004</v>
      </c>
      <c r="D37" s="64">
        <f t="shared" si="14"/>
        <v>9087.1900564799998</v>
      </c>
      <c r="E37" s="64">
        <f t="shared" si="15"/>
        <v>2097.0599904183878</v>
      </c>
      <c r="F37" s="64">
        <f t="shared" si="18"/>
        <v>46.601333120408619</v>
      </c>
      <c r="G37" s="64">
        <f t="shared" si="10"/>
        <v>9723.2933604335994</v>
      </c>
      <c r="H37" s="64">
        <f t="shared" si="13"/>
        <v>9723.2933604335994</v>
      </c>
      <c r="I37" s="64">
        <f t="shared" si="11"/>
        <v>2243.8541897476748</v>
      </c>
      <c r="J37" s="64">
        <f t="shared" si="12"/>
        <v>49.863426438837216</v>
      </c>
      <c r="K37" s="64">
        <v>120</v>
      </c>
      <c r="L37" s="64"/>
      <c r="M37" s="64">
        <v>90.887579999999986</v>
      </c>
      <c r="N37" s="285">
        <f t="shared" si="20"/>
        <v>126.40281368563679</v>
      </c>
      <c r="O37" s="285">
        <f t="shared" si="21"/>
        <v>126.40281368563679</v>
      </c>
      <c r="P37" s="285">
        <f t="shared" si="22"/>
        <v>583.3976016260159</v>
      </c>
      <c r="Q37" s="285">
        <f t="shared" si="23"/>
        <v>583.3976016260159</v>
      </c>
      <c r="R37" s="285">
        <f t="shared" si="24"/>
        <v>48.616466802167999</v>
      </c>
      <c r="S37" s="285">
        <f t="shared" si="25"/>
        <v>48.616466802167999</v>
      </c>
    </row>
    <row r="38" spans="1:19" s="94" customFormat="1" x14ac:dyDescent="0.4">
      <c r="A38" s="92">
        <v>2054</v>
      </c>
      <c r="B38" s="93" t="s">
        <v>16</v>
      </c>
      <c r="C38" s="64">
        <v>8368.3143720000007</v>
      </c>
      <c r="D38" s="64">
        <f t="shared" si="14"/>
        <v>8870.4132343199999</v>
      </c>
      <c r="E38" s="64">
        <f t="shared" si="15"/>
        <v>2047.0341851060391</v>
      </c>
      <c r="F38" s="64">
        <f t="shared" si="18"/>
        <v>45.489648557911977</v>
      </c>
      <c r="G38" s="64">
        <f t="shared" si="10"/>
        <v>9491.3421607224009</v>
      </c>
      <c r="H38" s="64">
        <f t="shared" si="13"/>
        <v>9491.3421607224009</v>
      </c>
      <c r="I38" s="64">
        <f t="shared" si="11"/>
        <v>2190.326578063462</v>
      </c>
      <c r="J38" s="64">
        <f t="shared" si="12"/>
        <v>48.673923956965822</v>
      </c>
      <c r="K38" s="64">
        <v>120</v>
      </c>
      <c r="L38" s="64"/>
      <c r="M38" s="64">
        <v>90.887579999999986</v>
      </c>
      <c r="N38" s="285">
        <f t="shared" si="20"/>
        <v>123.3874480893912</v>
      </c>
      <c r="O38" s="285">
        <f t="shared" si="21"/>
        <v>123.3874480893912</v>
      </c>
      <c r="P38" s="285">
        <f t="shared" si="22"/>
        <v>569.48052964334408</v>
      </c>
      <c r="Q38" s="285">
        <f t="shared" si="23"/>
        <v>569.48052964334408</v>
      </c>
      <c r="R38" s="285">
        <f t="shared" si="24"/>
        <v>47.456710803612005</v>
      </c>
      <c r="S38" s="285">
        <f t="shared" si="25"/>
        <v>47.456710803612005</v>
      </c>
    </row>
    <row r="39" spans="1:19" s="94" customFormat="1" ht="26.25" customHeight="1" x14ac:dyDescent="0.4">
      <c r="A39" s="92">
        <v>3040</v>
      </c>
      <c r="B39" s="93" t="s">
        <v>19</v>
      </c>
      <c r="C39" s="64">
        <v>3593.137968</v>
      </c>
      <c r="D39" s="64">
        <f>+C39*0.06+C39</f>
        <v>3808.7262460799998</v>
      </c>
      <c r="E39" s="64">
        <f>+D39/4.3333</f>
        <v>878.94358712297776</v>
      </c>
      <c r="F39" s="64">
        <f t="shared" si="18"/>
        <v>19.532079713843949</v>
      </c>
      <c r="G39" s="64">
        <f t="shared" si="10"/>
        <v>4075.3370833055997</v>
      </c>
      <c r="H39" s="64">
        <f t="shared" si="13"/>
        <v>4075.3370833055997</v>
      </c>
      <c r="I39" s="64">
        <f t="shared" si="11"/>
        <v>940.46963822158614</v>
      </c>
      <c r="J39" s="64">
        <f t="shared" si="12"/>
        <v>20.899325293813025</v>
      </c>
      <c r="K39" s="64">
        <v>120</v>
      </c>
      <c r="L39" s="64"/>
      <c r="M39" s="64">
        <v>87.103380000000001</v>
      </c>
      <c r="N39" s="285">
        <f t="shared" si="20"/>
        <v>52.979382082972791</v>
      </c>
      <c r="O39" s="285">
        <f t="shared" si="21"/>
        <v>52.979382082972791</v>
      </c>
      <c r="P39" s="285">
        <f t="shared" si="22"/>
        <v>244.52022499833598</v>
      </c>
      <c r="Q39" s="285">
        <f t="shared" si="23"/>
        <v>244.52022499833598</v>
      </c>
      <c r="R39" s="285">
        <f t="shared" si="24"/>
        <v>20.376685416527998</v>
      </c>
      <c r="S39" s="285">
        <f t="shared" si="25"/>
        <v>20.376685416527998</v>
      </c>
    </row>
    <row r="40" spans="1:19" s="94" customFormat="1" x14ac:dyDescent="0.4">
      <c r="A40" s="92">
        <v>3084</v>
      </c>
      <c r="B40" s="93" t="s">
        <v>103</v>
      </c>
      <c r="C40" s="64">
        <v>3700.9361520000002</v>
      </c>
      <c r="D40" s="64">
        <f>+C40*0.06+C40</f>
        <v>3922.9923211200003</v>
      </c>
      <c r="E40" s="64">
        <f>+D40/4.3333</f>
        <v>905.31288420372459</v>
      </c>
      <c r="F40" s="64">
        <f t="shared" si="18"/>
        <v>20.118064093416102</v>
      </c>
      <c r="G40" s="64">
        <f t="shared" si="10"/>
        <v>4197.6017835984003</v>
      </c>
      <c r="H40" s="64">
        <f t="shared" si="13"/>
        <v>4197.6017835984003</v>
      </c>
      <c r="I40" s="64">
        <f t="shared" si="11"/>
        <v>968.68478609798535</v>
      </c>
      <c r="J40" s="64">
        <f t="shared" si="12"/>
        <v>21.52632857995523</v>
      </c>
      <c r="K40" s="64">
        <v>120</v>
      </c>
      <c r="L40" s="64"/>
      <c r="M40" s="64">
        <v>87.103380000000001</v>
      </c>
      <c r="N40" s="285">
        <f t="shared" si="20"/>
        <v>54.568823186779198</v>
      </c>
      <c r="O40" s="285">
        <f t="shared" si="21"/>
        <v>54.568823186779198</v>
      </c>
      <c r="P40" s="285">
        <f t="shared" si="22"/>
        <v>251.856107015904</v>
      </c>
      <c r="Q40" s="285">
        <f t="shared" si="23"/>
        <v>251.856107015904</v>
      </c>
      <c r="R40" s="285">
        <f t="shared" si="24"/>
        <v>20.988008917992001</v>
      </c>
      <c r="S40" s="285">
        <f t="shared" si="25"/>
        <v>20.988008917992001</v>
      </c>
    </row>
    <row r="41" spans="1:19" s="94" customFormat="1" x14ac:dyDescent="0.4">
      <c r="A41" s="92">
        <v>3038</v>
      </c>
      <c r="B41" s="93" t="s">
        <v>102</v>
      </c>
      <c r="C41" s="64">
        <v>5846.4054079999996</v>
      </c>
      <c r="D41" s="64">
        <f t="shared" si="14"/>
        <v>6197.1897324799993</v>
      </c>
      <c r="E41" s="64">
        <f t="shared" si="15"/>
        <v>1430.1317085085268</v>
      </c>
      <c r="F41" s="64">
        <f t="shared" si="18"/>
        <v>31.780704633522816</v>
      </c>
      <c r="G41" s="64">
        <f t="shared" si="10"/>
        <v>6630.9930137535994</v>
      </c>
      <c r="H41" s="64">
        <f t="shared" si="13"/>
        <v>6630.9930137535994</v>
      </c>
      <c r="I41" s="64">
        <f t="shared" si="11"/>
        <v>1530.2409281041237</v>
      </c>
      <c r="J41" s="64">
        <f t="shared" si="12"/>
        <v>34.005353957869417</v>
      </c>
      <c r="K41" s="64">
        <v>120</v>
      </c>
      <c r="L41" s="64"/>
      <c r="M41" s="64">
        <v>87.103380000000001</v>
      </c>
      <c r="N41" s="285">
        <f t="shared" si="20"/>
        <v>86.202909178796787</v>
      </c>
      <c r="O41" s="285">
        <f t="shared" si="21"/>
        <v>86.202909178796787</v>
      </c>
      <c r="P41" s="285">
        <f t="shared" si="22"/>
        <v>397.85958082521597</v>
      </c>
      <c r="Q41" s="285">
        <f t="shared" si="23"/>
        <v>397.85958082521597</v>
      </c>
      <c r="R41" s="285">
        <f t="shared" si="24"/>
        <v>33.154965068768</v>
      </c>
      <c r="S41" s="285">
        <f t="shared" si="25"/>
        <v>33.154965068768</v>
      </c>
    </row>
    <row r="42" spans="1:19" s="94" customFormat="1" x14ac:dyDescent="0.4">
      <c r="A42" s="284">
        <v>3088</v>
      </c>
      <c r="B42" s="180" t="s">
        <v>197</v>
      </c>
      <c r="C42" s="64"/>
      <c r="D42" s="64"/>
      <c r="E42" s="64"/>
      <c r="F42" s="64"/>
      <c r="G42" s="64">
        <f>SUM(11.69*45)*4.3333</f>
        <v>2279.5324649999998</v>
      </c>
      <c r="H42" s="64">
        <f t="shared" ref="H42" si="26">SUM(20*45)*4.3333</f>
        <v>3899.9700000000003</v>
      </c>
      <c r="I42" s="64">
        <f t="shared" si="11"/>
        <v>900</v>
      </c>
      <c r="J42" s="64">
        <f t="shared" si="12"/>
        <v>20</v>
      </c>
      <c r="K42" s="64">
        <v>120</v>
      </c>
      <c r="L42" s="64"/>
      <c r="M42" s="64">
        <v>87.1</v>
      </c>
      <c r="N42" s="285">
        <f t="shared" si="20"/>
        <v>29.633922044999995</v>
      </c>
      <c r="O42" s="285">
        <f t="shared" si="21"/>
        <v>29.633922044999995</v>
      </c>
      <c r="P42" s="285">
        <f t="shared" si="22"/>
        <v>136.77194789999999</v>
      </c>
      <c r="Q42" s="285">
        <f t="shared" si="23"/>
        <v>136.77194789999999</v>
      </c>
      <c r="R42" s="285">
        <f t="shared" si="24"/>
        <v>19.499850000000002</v>
      </c>
      <c r="S42" s="285">
        <f t="shared" si="25"/>
        <v>19.499850000000002</v>
      </c>
    </row>
    <row r="43" spans="1:19" s="94" customFormat="1" x14ac:dyDescent="0.4">
      <c r="A43" s="284">
        <v>3087</v>
      </c>
      <c r="B43" s="180" t="s">
        <v>198</v>
      </c>
      <c r="C43" s="64">
        <v>3932.6</v>
      </c>
      <c r="D43" s="64">
        <f t="shared" si="14"/>
        <v>4168.5559999999996</v>
      </c>
      <c r="E43" s="64">
        <f t="shared" si="15"/>
        <v>961.98186139893369</v>
      </c>
      <c r="F43" s="64">
        <f t="shared" si="18"/>
        <v>21.377374697754082</v>
      </c>
      <c r="G43" s="64">
        <f t="shared" ref="G43:H43" si="27">SUM(20*45)*4.3333</f>
        <v>3899.9700000000003</v>
      </c>
      <c r="H43" s="64">
        <f t="shared" si="27"/>
        <v>3899.9700000000003</v>
      </c>
      <c r="I43" s="64">
        <f t="shared" si="11"/>
        <v>900</v>
      </c>
      <c r="J43" s="64">
        <f t="shared" si="12"/>
        <v>20</v>
      </c>
      <c r="K43" s="64">
        <v>120</v>
      </c>
      <c r="L43" s="64"/>
      <c r="M43" s="64">
        <v>87.103380000000001</v>
      </c>
      <c r="N43" s="285">
        <f t="shared" si="20"/>
        <v>50.69961</v>
      </c>
      <c r="O43" s="285">
        <f t="shared" si="21"/>
        <v>50.69961</v>
      </c>
      <c r="P43" s="285">
        <f t="shared" si="22"/>
        <v>233.9982</v>
      </c>
      <c r="Q43" s="285">
        <f t="shared" si="23"/>
        <v>233.9982</v>
      </c>
      <c r="R43" s="285">
        <f t="shared" si="24"/>
        <v>19.499850000000002</v>
      </c>
      <c r="S43" s="285">
        <f t="shared" si="25"/>
        <v>19.499850000000002</v>
      </c>
    </row>
    <row r="44" spans="1:19" s="94" customFormat="1" x14ac:dyDescent="0.4">
      <c r="A44" s="92">
        <v>2066</v>
      </c>
      <c r="B44" s="93" t="s">
        <v>61</v>
      </c>
      <c r="C44" s="64">
        <v>1994.1428079999998</v>
      </c>
      <c r="D44" s="64">
        <f t="shared" ref="D44:D50" si="28">+C44*0.06+C44</f>
        <v>2113.7913764799996</v>
      </c>
      <c r="E44" s="64">
        <f t="shared" ref="E44:E50" si="29">+D44/4.3333</f>
        <v>487.80176227817122</v>
      </c>
      <c r="F44" s="64">
        <f>+E44/25</f>
        <v>19.512070491126849</v>
      </c>
      <c r="G44" s="64">
        <f t="shared" si="10"/>
        <v>2261.7567728335998</v>
      </c>
      <c r="H44" s="64">
        <f t="shared" si="13"/>
        <v>2261.7567728335998</v>
      </c>
      <c r="I44" s="64">
        <f t="shared" ref="I44" si="30">+H44/4.3333</f>
        <v>521.94788563764325</v>
      </c>
      <c r="J44" s="64">
        <f>+I44/25</f>
        <v>20.87791542550573</v>
      </c>
      <c r="K44" s="64">
        <v>120</v>
      </c>
      <c r="L44" s="64"/>
      <c r="M44" s="64">
        <v>66.902429999999995</v>
      </c>
      <c r="N44" s="285">
        <f t="shared" si="20"/>
        <v>29.402838046836795</v>
      </c>
      <c r="O44" s="285">
        <f t="shared" si="21"/>
        <v>29.402838046836795</v>
      </c>
      <c r="P44" s="285">
        <f t="shared" si="22"/>
        <v>135.70540637001599</v>
      </c>
      <c r="Q44" s="285">
        <f t="shared" si="23"/>
        <v>135.70540637001599</v>
      </c>
      <c r="R44" s="285">
        <f t="shared" si="24"/>
        <v>11.308783864167999</v>
      </c>
      <c r="S44" s="285">
        <f t="shared" si="25"/>
        <v>11.308783864167999</v>
      </c>
    </row>
    <row r="45" spans="1:19" s="94" customFormat="1" x14ac:dyDescent="0.4">
      <c r="A45" s="92">
        <v>2067</v>
      </c>
      <c r="B45" s="93" t="s">
        <v>27</v>
      </c>
      <c r="C45" s="64">
        <v>2992.5737680000002</v>
      </c>
      <c r="D45" s="64">
        <f t="shared" si="28"/>
        <v>3172.1281940800004</v>
      </c>
      <c r="E45" s="64">
        <f t="shared" si="29"/>
        <v>732.03521428934073</v>
      </c>
      <c r="F45" s="64">
        <f>+E45/45</f>
        <v>16.267449206429795</v>
      </c>
      <c r="G45" s="64">
        <f t="shared" si="10"/>
        <v>3394.1771676656003</v>
      </c>
      <c r="H45" s="64">
        <f>SUM(20*45)*4.3333</f>
        <v>3899.9700000000003</v>
      </c>
      <c r="I45" s="64">
        <f t="shared" si="11"/>
        <v>900</v>
      </c>
      <c r="J45" s="64">
        <f t="shared" si="12"/>
        <v>20</v>
      </c>
      <c r="K45" s="64">
        <v>120</v>
      </c>
      <c r="L45" s="64"/>
      <c r="M45" s="64">
        <v>66.902429999999995</v>
      </c>
      <c r="N45" s="285">
        <f t="shared" si="20"/>
        <v>44.124303179652806</v>
      </c>
      <c r="O45" s="285">
        <f t="shared" si="21"/>
        <v>44.124303179652806</v>
      </c>
      <c r="P45" s="285">
        <f t="shared" si="22"/>
        <v>203.65063005993602</v>
      </c>
      <c r="Q45" s="285">
        <f t="shared" si="23"/>
        <v>203.65063005993602</v>
      </c>
      <c r="R45" s="285">
        <f t="shared" si="24"/>
        <v>19.499850000000002</v>
      </c>
      <c r="S45" s="285">
        <f t="shared" si="25"/>
        <v>19.499850000000002</v>
      </c>
    </row>
    <row r="46" spans="1:19" s="94" customFormat="1" x14ac:dyDescent="0.4">
      <c r="A46" s="92">
        <v>2069</v>
      </c>
      <c r="B46" s="93" t="s">
        <v>26</v>
      </c>
      <c r="C46" s="64">
        <v>3015.6974560000003</v>
      </c>
      <c r="D46" s="64">
        <f t="shared" si="28"/>
        <v>3196.6393033600002</v>
      </c>
      <c r="E46" s="64">
        <f t="shared" si="29"/>
        <v>737.69166763436635</v>
      </c>
      <c r="F46" s="64">
        <f>+E46/25</f>
        <v>29.507666705374653</v>
      </c>
      <c r="G46" s="64">
        <f t="shared" si="10"/>
        <v>3420.4040545952003</v>
      </c>
      <c r="H46" s="64">
        <f t="shared" si="13"/>
        <v>3420.4040545952003</v>
      </c>
      <c r="I46" s="64">
        <f t="shared" ref="I46" si="31">+H46/4.3333</f>
        <v>789.33008436877208</v>
      </c>
      <c r="J46" s="64">
        <f>+I46/25</f>
        <v>31.573203374750882</v>
      </c>
      <c r="K46" s="64">
        <v>120</v>
      </c>
      <c r="L46" s="64"/>
      <c r="M46" s="64">
        <v>66.902429999999995</v>
      </c>
      <c r="N46" s="285">
        <f t="shared" si="20"/>
        <v>44.465252709737598</v>
      </c>
      <c r="O46" s="285">
        <f t="shared" si="21"/>
        <v>44.465252709737598</v>
      </c>
      <c r="P46" s="285">
        <f t="shared" si="22"/>
        <v>205.22424327571201</v>
      </c>
      <c r="Q46" s="285">
        <f t="shared" si="23"/>
        <v>205.22424327571201</v>
      </c>
      <c r="R46" s="285">
        <f t="shared" si="24"/>
        <v>17.102020272976002</v>
      </c>
      <c r="S46" s="285">
        <f t="shared" si="25"/>
        <v>17.102020272976002</v>
      </c>
    </row>
    <row r="47" spans="1:19" s="94" customFormat="1" ht="26.25" customHeight="1" x14ac:dyDescent="0.4">
      <c r="A47" s="92">
        <v>2068</v>
      </c>
      <c r="B47" s="93" t="s">
        <v>20</v>
      </c>
      <c r="C47" s="64">
        <v>4525.5798999999997</v>
      </c>
      <c r="D47" s="64">
        <f t="shared" si="28"/>
        <v>4797.1146939999999</v>
      </c>
      <c r="E47" s="64">
        <f t="shared" si="29"/>
        <v>1107.0349834998729</v>
      </c>
      <c r="F47" s="64">
        <f>+E47/45</f>
        <v>24.600777411108286</v>
      </c>
      <c r="G47" s="64">
        <f t="shared" si="10"/>
        <v>5132.9127225800003</v>
      </c>
      <c r="H47" s="64">
        <f t="shared" si="13"/>
        <v>5132.9127225800003</v>
      </c>
      <c r="I47" s="64">
        <f t="shared" si="11"/>
        <v>1184.5274323448641</v>
      </c>
      <c r="J47" s="64">
        <f t="shared" si="12"/>
        <v>26.322831829885867</v>
      </c>
      <c r="K47" s="64">
        <v>120</v>
      </c>
      <c r="L47" s="64"/>
      <c r="M47" s="64">
        <v>66.902429999999995</v>
      </c>
      <c r="N47" s="285">
        <f t="shared" si="20"/>
        <v>66.72786539354</v>
      </c>
      <c r="O47" s="285">
        <f t="shared" si="21"/>
        <v>66.72786539354</v>
      </c>
      <c r="P47" s="285">
        <f t="shared" si="22"/>
        <v>307.97476335480002</v>
      </c>
      <c r="Q47" s="285">
        <f t="shared" si="23"/>
        <v>307.97476335480002</v>
      </c>
      <c r="R47" s="285">
        <f t="shared" si="24"/>
        <v>25.6645636129</v>
      </c>
      <c r="S47" s="285">
        <f t="shared" si="25"/>
        <v>25.6645636129</v>
      </c>
    </row>
    <row r="48" spans="1:19" s="94" customFormat="1" x14ac:dyDescent="0.4">
      <c r="A48" s="92">
        <v>3042</v>
      </c>
      <c r="B48" s="180" t="s">
        <v>143</v>
      </c>
      <c r="C48" s="64">
        <v>5791.9669879999992</v>
      </c>
      <c r="D48" s="64">
        <f t="shared" si="28"/>
        <v>6139.4850072799991</v>
      </c>
      <c r="E48" s="64">
        <f t="shared" si="29"/>
        <v>1416.8151310271614</v>
      </c>
      <c r="F48" s="64">
        <f>+E48/45</f>
        <v>31.484780689492478</v>
      </c>
      <c r="G48" s="64">
        <f t="shared" si="10"/>
        <v>6569.2489577895994</v>
      </c>
      <c r="H48" s="64">
        <f t="shared" si="13"/>
        <v>6569.2489577895994</v>
      </c>
      <c r="I48" s="64">
        <f t="shared" si="11"/>
        <v>1515.9921901990629</v>
      </c>
      <c r="J48" s="64">
        <f t="shared" si="12"/>
        <v>33.688715337756953</v>
      </c>
      <c r="K48" s="64">
        <v>120</v>
      </c>
      <c r="L48" s="64"/>
      <c r="M48" s="64">
        <v>87.103380000000001</v>
      </c>
      <c r="N48" s="285">
        <f t="shared" si="20"/>
        <v>85.400236451264789</v>
      </c>
      <c r="O48" s="285">
        <f t="shared" si="21"/>
        <v>85.400236451264789</v>
      </c>
      <c r="P48" s="285">
        <f t="shared" si="22"/>
        <v>394.15493746737593</v>
      </c>
      <c r="Q48" s="285">
        <f t="shared" si="23"/>
        <v>394.15493746737593</v>
      </c>
      <c r="R48" s="285">
        <f t="shared" si="24"/>
        <v>32.846244788947999</v>
      </c>
      <c r="S48" s="285">
        <f t="shared" si="25"/>
        <v>32.846244788947999</v>
      </c>
    </row>
    <row r="49" spans="1:19" s="94" customFormat="1" x14ac:dyDescent="0.4">
      <c r="A49" s="92">
        <v>2083</v>
      </c>
      <c r="B49" s="93" t="s">
        <v>31</v>
      </c>
      <c r="C49" s="64">
        <v>3529.8792880000001</v>
      </c>
      <c r="D49" s="64">
        <f t="shared" si="28"/>
        <v>3741.67204528</v>
      </c>
      <c r="E49" s="64">
        <f t="shared" si="29"/>
        <v>863.469421752475</v>
      </c>
      <c r="F49" s="64">
        <f>+E49/25</f>
        <v>34.538776870098999</v>
      </c>
      <c r="G49" s="64">
        <f t="shared" si="10"/>
        <v>4003.5890884496002</v>
      </c>
      <c r="H49" s="64">
        <f t="shared" si="13"/>
        <v>4003.5890884496002</v>
      </c>
      <c r="I49" s="64">
        <f t="shared" ref="I49" si="32">+H49/4.3333</f>
        <v>923.9122812751483</v>
      </c>
      <c r="J49" s="64">
        <f>+I49/25</f>
        <v>36.956491251005929</v>
      </c>
      <c r="K49" s="64">
        <v>120</v>
      </c>
      <c r="L49" s="64"/>
      <c r="M49" s="64">
        <v>87.103380000000001</v>
      </c>
      <c r="N49" s="285">
        <f t="shared" si="20"/>
        <v>52.046658149844802</v>
      </c>
      <c r="O49" s="285">
        <f t="shared" si="21"/>
        <v>52.046658149844802</v>
      </c>
      <c r="P49" s="285">
        <f t="shared" si="22"/>
        <v>240.21534530697602</v>
      </c>
      <c r="Q49" s="285">
        <f t="shared" si="23"/>
        <v>240.21534530697602</v>
      </c>
      <c r="R49" s="285">
        <f t="shared" si="24"/>
        <v>20.017945442248003</v>
      </c>
      <c r="S49" s="285">
        <f t="shared" si="25"/>
        <v>20.017945442248003</v>
      </c>
    </row>
    <row r="50" spans="1:19" s="94" customFormat="1" x14ac:dyDescent="0.4">
      <c r="A50" s="92">
        <v>2082</v>
      </c>
      <c r="B50" s="93" t="s">
        <v>28</v>
      </c>
      <c r="C50" s="64">
        <v>5298.2122040000004</v>
      </c>
      <c r="D50" s="64">
        <f t="shared" si="28"/>
        <v>5616.1049362400008</v>
      </c>
      <c r="E50" s="64">
        <f t="shared" si="29"/>
        <v>1296.0341855491197</v>
      </c>
      <c r="F50" s="64">
        <f>+E50/45</f>
        <v>28.800759678869326</v>
      </c>
      <c r="G50" s="64">
        <f t="shared" si="10"/>
        <v>6009.2322817768008</v>
      </c>
      <c r="H50" s="64">
        <f t="shared" si="13"/>
        <v>6009.2322817768008</v>
      </c>
      <c r="I50" s="64">
        <f t="shared" si="11"/>
        <v>1386.756578537558</v>
      </c>
      <c r="J50" s="64">
        <f t="shared" si="12"/>
        <v>30.816812856390179</v>
      </c>
      <c r="K50" s="64">
        <v>120</v>
      </c>
      <c r="L50" s="64"/>
      <c r="M50" s="64">
        <v>87.103380000000001</v>
      </c>
      <c r="N50" s="285">
        <f t="shared" si="20"/>
        <v>78.120019663098404</v>
      </c>
      <c r="O50" s="285">
        <f t="shared" si="21"/>
        <v>78.120019663098404</v>
      </c>
      <c r="P50" s="285">
        <f t="shared" si="22"/>
        <v>360.55393690660804</v>
      </c>
      <c r="Q50" s="285">
        <f t="shared" si="23"/>
        <v>360.55393690660804</v>
      </c>
      <c r="R50" s="285">
        <f t="shared" si="24"/>
        <v>30.046161408884004</v>
      </c>
      <c r="S50" s="285">
        <f t="shared" si="25"/>
        <v>30.046161408884004</v>
      </c>
    </row>
    <row r="51" spans="1:19" s="94" customFormat="1" x14ac:dyDescent="0.4">
      <c r="A51" s="92">
        <v>3048</v>
      </c>
      <c r="B51" s="93" t="s">
        <v>63</v>
      </c>
      <c r="C51" s="64">
        <v>6933.9603200000001</v>
      </c>
      <c r="D51" s="64">
        <f t="shared" si="14"/>
        <v>7349.9979392000005</v>
      </c>
      <c r="E51" s="64">
        <f t="shared" si="15"/>
        <v>1696.1664180186001</v>
      </c>
      <c r="F51" s="64">
        <f>+E51/45</f>
        <v>37.692587067080005</v>
      </c>
      <c r="G51" s="64">
        <f t="shared" si="10"/>
        <v>7864.4977949440008</v>
      </c>
      <c r="H51" s="64">
        <f t="shared" si="13"/>
        <v>7864.4977949440008</v>
      </c>
      <c r="I51" s="64">
        <f t="shared" si="11"/>
        <v>1814.8980672799021</v>
      </c>
      <c r="J51" s="64">
        <f t="shared" si="12"/>
        <v>40.331068161775605</v>
      </c>
      <c r="K51" s="64">
        <v>120</v>
      </c>
      <c r="L51" s="64"/>
      <c r="M51" s="64">
        <v>87.103380000000001</v>
      </c>
      <c r="N51" s="285">
        <f t="shared" si="20"/>
        <v>102.23847133427201</v>
      </c>
      <c r="O51" s="285">
        <f t="shared" si="21"/>
        <v>102.23847133427201</v>
      </c>
      <c r="P51" s="285">
        <f t="shared" si="22"/>
        <v>471.86986769664003</v>
      </c>
      <c r="Q51" s="285">
        <f t="shared" si="23"/>
        <v>471.86986769664003</v>
      </c>
      <c r="R51" s="285">
        <f t="shared" si="24"/>
        <v>39.322488974720002</v>
      </c>
      <c r="S51" s="285">
        <f t="shared" si="25"/>
        <v>39.322488974720002</v>
      </c>
    </row>
    <row r="52" spans="1:19" s="94" customFormat="1" x14ac:dyDescent="0.4">
      <c r="A52" s="92">
        <v>3052</v>
      </c>
      <c r="B52" s="93" t="s">
        <v>64</v>
      </c>
      <c r="C52" s="64">
        <v>7626.5698320000001</v>
      </c>
      <c r="D52" s="64">
        <f t="shared" si="14"/>
        <v>8084.1640219199999</v>
      </c>
      <c r="E52" s="64">
        <f t="shared" si="15"/>
        <v>1865.5906634481801</v>
      </c>
      <c r="F52" s="64">
        <f>+E52/45</f>
        <v>41.457570298848445</v>
      </c>
      <c r="G52" s="64">
        <f t="shared" si="10"/>
        <v>8650.0555034543995</v>
      </c>
      <c r="H52" s="64">
        <f t="shared" si="13"/>
        <v>8650.0555034543995</v>
      </c>
      <c r="I52" s="64">
        <f t="shared" si="11"/>
        <v>1996.1820098895528</v>
      </c>
      <c r="J52" s="64">
        <f t="shared" si="12"/>
        <v>44.359600219767842</v>
      </c>
      <c r="K52" s="64">
        <v>120</v>
      </c>
      <c r="L52" s="64"/>
      <c r="M52" s="64">
        <v>87.103380000000001</v>
      </c>
      <c r="N52" s="285">
        <f t="shared" si="20"/>
        <v>112.45072154490718</v>
      </c>
      <c r="O52" s="285">
        <f t="shared" si="21"/>
        <v>112.45072154490718</v>
      </c>
      <c r="P52" s="285">
        <f t="shared" si="22"/>
        <v>519.00333020726396</v>
      </c>
      <c r="Q52" s="285">
        <f t="shared" si="23"/>
        <v>519.00333020726396</v>
      </c>
      <c r="R52" s="285">
        <f t="shared" si="24"/>
        <v>43.250277517271996</v>
      </c>
      <c r="S52" s="285">
        <f t="shared" si="25"/>
        <v>43.250277517271996</v>
      </c>
    </row>
    <row r="53" spans="1:19" s="94" customFormat="1" ht="52.5" x14ac:dyDescent="0.4">
      <c r="A53" s="92">
        <v>1000</v>
      </c>
      <c r="B53" s="93" t="s">
        <v>35</v>
      </c>
      <c r="C53" s="64">
        <v>2762.2694759999999</v>
      </c>
      <c r="D53" s="64">
        <f t="shared" si="14"/>
        <v>2928.0056445599998</v>
      </c>
      <c r="E53" s="64">
        <f t="shared" si="15"/>
        <v>675.69880796621499</v>
      </c>
      <c r="F53" s="64">
        <f>+E53/45</f>
        <v>15.015529065915889</v>
      </c>
      <c r="G53" s="64">
        <f t="shared" si="10"/>
        <v>3132.9660396791996</v>
      </c>
      <c r="H53" s="64">
        <f>SUM(20*45)*4.3333</f>
        <v>3899.9700000000003</v>
      </c>
      <c r="I53" s="64">
        <f t="shared" si="11"/>
        <v>900</v>
      </c>
      <c r="J53" s="64">
        <f t="shared" si="12"/>
        <v>20</v>
      </c>
      <c r="K53" s="64">
        <v>120</v>
      </c>
      <c r="L53" s="64"/>
      <c r="M53" s="64">
        <v>87.103380000000001</v>
      </c>
      <c r="N53" s="287">
        <f t="shared" si="20"/>
        <v>40.72855851582959</v>
      </c>
      <c r="O53" s="287">
        <f t="shared" si="21"/>
        <v>40.72855851582959</v>
      </c>
      <c r="P53" s="287">
        <f t="shared" si="22"/>
        <v>187.97796238075196</v>
      </c>
      <c r="Q53" s="287">
        <f t="shared" si="23"/>
        <v>187.97796238075196</v>
      </c>
      <c r="R53" s="287">
        <f t="shared" si="24"/>
        <v>19.499850000000002</v>
      </c>
      <c r="S53" s="287">
        <f t="shared" si="25"/>
        <v>19.499850000000002</v>
      </c>
    </row>
    <row r="54" spans="1:19" s="94" customFormat="1" ht="52.5" x14ac:dyDescent="0.4">
      <c r="A54" s="92">
        <v>1001</v>
      </c>
      <c r="B54" s="93" t="s">
        <v>36</v>
      </c>
      <c r="C54" s="64">
        <v>1842.389392</v>
      </c>
      <c r="D54" s="64">
        <f t="shared" si="14"/>
        <v>1952.93275552</v>
      </c>
      <c r="E54" s="64">
        <f t="shared" si="15"/>
        <v>450.68025650658848</v>
      </c>
      <c r="F54" s="64">
        <f>+E54/25</f>
        <v>18.027210260263541</v>
      </c>
      <c r="G54" s="64">
        <f t="shared" si="10"/>
        <v>2089.6380484064002</v>
      </c>
      <c r="H54" s="64">
        <f>SUM(20*45)*4.3333</f>
        <v>3899.9700000000003</v>
      </c>
      <c r="I54" s="64">
        <f t="shared" si="11"/>
        <v>900</v>
      </c>
      <c r="J54" s="64">
        <f t="shared" si="12"/>
        <v>20</v>
      </c>
      <c r="K54" s="64">
        <v>120</v>
      </c>
      <c r="L54" s="64"/>
      <c r="M54" s="64">
        <v>87.103380000000001</v>
      </c>
      <c r="N54" s="287">
        <f t="shared" si="20"/>
        <v>27.165294629283203</v>
      </c>
      <c r="O54" s="287">
        <f t="shared" si="21"/>
        <v>27.165294629283203</v>
      </c>
      <c r="P54" s="287">
        <f t="shared" si="22"/>
        <v>125.37828290438401</v>
      </c>
      <c r="Q54" s="287">
        <f t="shared" si="23"/>
        <v>125.37828290438401</v>
      </c>
      <c r="R54" s="287">
        <f t="shared" si="24"/>
        <v>19.499850000000002</v>
      </c>
      <c r="S54" s="287">
        <f t="shared" si="25"/>
        <v>19.499850000000002</v>
      </c>
    </row>
    <row r="55" spans="1:19" s="94" customFormat="1" x14ac:dyDescent="0.4">
      <c r="A55" s="92">
        <v>2089</v>
      </c>
      <c r="B55" s="93" t="s">
        <v>62</v>
      </c>
      <c r="C55" s="64">
        <v>6440.8235160000004</v>
      </c>
      <c r="D55" s="64">
        <f t="shared" ref="D55" si="33">+C55*0.06+C55</f>
        <v>6827.2729269600004</v>
      </c>
      <c r="E55" s="64">
        <f t="shared" ref="E55" si="34">+D55/4.3333</f>
        <v>1575.5366411187779</v>
      </c>
      <c r="F55" s="64">
        <f>+E55/45</f>
        <v>35.011925358195064</v>
      </c>
      <c r="G55" s="64">
        <f t="shared" si="10"/>
        <v>7305.1820318472001</v>
      </c>
      <c r="H55" s="64">
        <f t="shared" si="13"/>
        <v>7305.1820318472001</v>
      </c>
      <c r="I55" s="64">
        <f t="shared" si="11"/>
        <v>1685.8242059970921</v>
      </c>
      <c r="J55" s="64">
        <f t="shared" si="12"/>
        <v>37.462760133268716</v>
      </c>
      <c r="K55" s="64"/>
      <c r="L55" s="64"/>
      <c r="M55" s="64"/>
      <c r="N55" s="64"/>
      <c r="O55" s="64"/>
      <c r="P55" s="64"/>
      <c r="Q55" s="64"/>
      <c r="R55" s="64">
        <f>+H55*0.015</f>
        <v>109.577730477708</v>
      </c>
      <c r="S55" s="64"/>
    </row>
    <row r="56" spans="1:19" x14ac:dyDescent="0.4">
      <c r="A56" s="23">
        <v>2139</v>
      </c>
      <c r="B56" s="22" t="s">
        <v>178</v>
      </c>
      <c r="C56" s="24">
        <v>6440.8235160000004</v>
      </c>
      <c r="D56" s="24">
        <f>+C56*0.06+C56</f>
        <v>6827.2729269600004</v>
      </c>
      <c r="E56" s="24">
        <f>+D56/4.3333</f>
        <v>1575.5366411187779</v>
      </c>
      <c r="F56" s="24">
        <f>+E56/45</f>
        <v>35.011925358195064</v>
      </c>
      <c r="G56" s="24">
        <f t="shared" si="10"/>
        <v>7305.1820318472001</v>
      </c>
      <c r="H56" s="24">
        <f t="shared" si="13"/>
        <v>7305.1820318472001</v>
      </c>
      <c r="I56" s="24">
        <f t="shared" si="11"/>
        <v>1685.8242059970921</v>
      </c>
      <c r="J56" s="24">
        <f t="shared" si="12"/>
        <v>37.462760133268716</v>
      </c>
      <c r="K56" s="24"/>
      <c r="L56" s="24">
        <v>225.75</v>
      </c>
      <c r="M56" s="24"/>
      <c r="N56" s="24"/>
      <c r="O56" s="24"/>
      <c r="P56" s="24"/>
      <c r="Q56" s="24"/>
      <c r="R56" s="24">
        <f>+H56*0.03</f>
        <v>219.155460955416</v>
      </c>
      <c r="S56" s="24"/>
    </row>
    <row r="57" spans="1:19" ht="30.75" thickBot="1" x14ac:dyDescent="0.45">
      <c r="A57" s="36"/>
      <c r="B57" s="75" t="s">
        <v>107</v>
      </c>
      <c r="P57" s="35"/>
      <c r="Q57" s="35"/>
      <c r="R57" s="35"/>
    </row>
    <row r="58" spans="1:19" x14ac:dyDescent="0.4">
      <c r="A58" s="36"/>
      <c r="B58" s="214" t="s">
        <v>49</v>
      </c>
      <c r="C58" s="206" t="s">
        <v>109</v>
      </c>
      <c r="D58" s="206"/>
      <c r="E58" s="206"/>
      <c r="F58" s="206"/>
      <c r="G58" s="206"/>
      <c r="H58" s="206"/>
      <c r="I58" s="206"/>
      <c r="J58" s="206"/>
      <c r="K58" s="206"/>
      <c r="L58" s="206"/>
      <c r="M58" s="207"/>
      <c r="N58" s="110"/>
      <c r="O58" s="110"/>
      <c r="P58" s="35"/>
      <c r="Q58" s="35"/>
      <c r="R58" s="35"/>
    </row>
    <row r="59" spans="1:19" ht="51.75" customHeight="1" thickBot="1" x14ac:dyDescent="0.45">
      <c r="A59" s="36"/>
      <c r="B59" s="215"/>
      <c r="C59" s="208" t="s">
        <v>190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/>
      <c r="N59" s="167"/>
      <c r="O59" s="167"/>
      <c r="P59" s="35"/>
      <c r="Q59" s="35"/>
      <c r="R59" s="35"/>
    </row>
    <row r="60" spans="1:19" ht="33.75" customHeight="1" x14ac:dyDescent="0.4">
      <c r="A60" s="36"/>
      <c r="B60" s="214" t="s">
        <v>108</v>
      </c>
      <c r="C60" s="216" t="s">
        <v>189</v>
      </c>
      <c r="D60" s="216"/>
      <c r="E60" s="216"/>
      <c r="F60" s="217"/>
      <c r="G60" s="217"/>
      <c r="H60" s="217"/>
      <c r="I60" s="217"/>
      <c r="J60" s="217"/>
      <c r="K60" s="217"/>
      <c r="L60" s="76"/>
      <c r="M60" s="77"/>
      <c r="N60" s="110"/>
      <c r="O60" s="110"/>
      <c r="P60" s="35"/>
      <c r="Q60" s="35"/>
      <c r="R60" s="35"/>
    </row>
    <row r="61" spans="1:19" ht="54" customHeight="1" x14ac:dyDescent="0.4">
      <c r="A61" s="36"/>
      <c r="B61" s="218"/>
      <c r="C61" s="221" t="s">
        <v>205</v>
      </c>
      <c r="D61" s="221"/>
      <c r="E61" s="221"/>
      <c r="F61" s="221"/>
      <c r="G61" s="221"/>
      <c r="H61" s="221"/>
      <c r="I61" s="221"/>
      <c r="J61" s="221"/>
      <c r="K61" s="221"/>
      <c r="L61" s="221"/>
      <c r="M61" s="222"/>
      <c r="N61" s="169"/>
      <c r="O61" s="169"/>
      <c r="P61" s="35"/>
      <c r="Q61" s="35"/>
      <c r="R61" s="35"/>
    </row>
    <row r="62" spans="1:19" ht="54" customHeight="1" x14ac:dyDescent="0.4">
      <c r="A62" s="36"/>
      <c r="B62" s="218"/>
      <c r="C62" s="223" t="s">
        <v>55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4"/>
      <c r="N62" s="170"/>
      <c r="O62" s="170"/>
      <c r="P62" s="35"/>
      <c r="Q62" s="35"/>
      <c r="R62" s="35"/>
    </row>
    <row r="63" spans="1:19" ht="54" customHeight="1" thickBot="1" x14ac:dyDescent="0.45">
      <c r="A63" s="36"/>
      <c r="B63" s="215"/>
      <c r="C63" s="225" t="s">
        <v>59</v>
      </c>
      <c r="D63" s="225"/>
      <c r="E63" s="225"/>
      <c r="F63" s="225"/>
      <c r="G63" s="225"/>
      <c r="H63" s="225"/>
      <c r="I63" s="225"/>
      <c r="J63" s="225"/>
      <c r="K63" s="225"/>
      <c r="L63" s="225"/>
      <c r="M63" s="226"/>
      <c r="N63" s="170"/>
      <c r="O63" s="170"/>
      <c r="P63" s="35"/>
      <c r="Q63" s="35"/>
      <c r="R63" s="35"/>
    </row>
    <row r="64" spans="1:19" ht="50.25" customHeight="1" thickBot="1" x14ac:dyDescent="0.45">
      <c r="A64" s="36"/>
      <c r="B64" s="78" t="s">
        <v>194</v>
      </c>
      <c r="C64" s="212" t="s">
        <v>145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3"/>
      <c r="N64" s="167"/>
      <c r="O64" s="167"/>
      <c r="P64" s="35"/>
      <c r="Q64" s="35"/>
      <c r="R64" s="35"/>
    </row>
    <row r="65" spans="1:18" ht="75.75" customHeight="1" thickBot="1" x14ac:dyDescent="0.45">
      <c r="A65" s="36"/>
      <c r="B65" s="73" t="s">
        <v>52</v>
      </c>
      <c r="C65" s="210" t="s">
        <v>146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1"/>
      <c r="N65" s="189"/>
      <c r="O65" s="189"/>
      <c r="P65" s="35"/>
      <c r="Q65" s="35"/>
      <c r="R65" s="35"/>
    </row>
    <row r="66" spans="1:18" ht="49.5" customHeight="1" thickBot="1" x14ac:dyDescent="0.45">
      <c r="A66" s="36"/>
      <c r="B66" s="196" t="s">
        <v>57</v>
      </c>
      <c r="C66" s="199" t="s">
        <v>212</v>
      </c>
      <c r="D66" s="199"/>
      <c r="E66" s="199"/>
      <c r="F66" s="199"/>
      <c r="G66" s="278" t="s">
        <v>212</v>
      </c>
      <c r="H66" s="277"/>
      <c r="I66" s="277"/>
      <c r="J66" s="277"/>
      <c r="K66" s="277"/>
      <c r="L66" s="277"/>
      <c r="M66" s="279"/>
      <c r="N66" s="189"/>
      <c r="O66" s="189"/>
      <c r="P66" s="35"/>
      <c r="Q66" s="35"/>
      <c r="R66" s="35"/>
    </row>
    <row r="67" spans="1:18" ht="54" customHeight="1" x14ac:dyDescent="0.4">
      <c r="A67" s="36"/>
      <c r="B67" s="236" t="s">
        <v>110</v>
      </c>
      <c r="C67" s="280" t="s">
        <v>114</v>
      </c>
      <c r="D67" s="280"/>
      <c r="E67" s="280"/>
      <c r="F67" s="280"/>
      <c r="G67" s="280"/>
      <c r="H67" s="280"/>
      <c r="I67" s="280"/>
      <c r="J67" s="280"/>
      <c r="K67" s="280"/>
      <c r="L67" s="280"/>
      <c r="M67" s="281"/>
      <c r="N67" s="181"/>
      <c r="O67" s="181"/>
      <c r="P67" s="35"/>
      <c r="Q67" s="35"/>
      <c r="R67" s="35"/>
    </row>
    <row r="68" spans="1:18" ht="27" thickBot="1" x14ac:dyDescent="0.45">
      <c r="A68" s="36"/>
      <c r="B68" s="237"/>
      <c r="C68" s="234" t="s">
        <v>54</v>
      </c>
      <c r="D68" s="234"/>
      <c r="E68" s="234"/>
      <c r="F68" s="234"/>
      <c r="G68" s="234"/>
      <c r="H68" s="234"/>
      <c r="I68" s="234"/>
      <c r="J68" s="234"/>
      <c r="K68" s="234"/>
      <c r="L68" s="234"/>
      <c r="M68" s="235"/>
      <c r="N68" s="111"/>
      <c r="O68" s="111"/>
      <c r="P68" s="35"/>
      <c r="Q68" s="35"/>
      <c r="R68" s="35"/>
    </row>
    <row r="69" spans="1:18" x14ac:dyDescent="0.4">
      <c r="A69" s="36"/>
      <c r="B69" s="238" t="s">
        <v>123</v>
      </c>
      <c r="C69" s="228" t="s">
        <v>128</v>
      </c>
      <c r="D69" s="228"/>
      <c r="E69" s="86"/>
      <c r="F69" s="86"/>
      <c r="G69" s="228" t="s">
        <v>128</v>
      </c>
      <c r="H69" s="228"/>
      <c r="I69" s="151"/>
      <c r="J69" s="166"/>
      <c r="K69" s="86"/>
      <c r="L69" s="86"/>
      <c r="M69" s="87"/>
      <c r="N69" s="167"/>
      <c r="O69" s="167"/>
      <c r="P69" s="35"/>
      <c r="Q69" s="35"/>
      <c r="R69" s="35"/>
    </row>
    <row r="70" spans="1:18" x14ac:dyDescent="0.4">
      <c r="A70" s="36"/>
      <c r="B70" s="239"/>
      <c r="C70" s="229" t="s">
        <v>124</v>
      </c>
      <c r="D70" s="229"/>
      <c r="E70" s="88"/>
      <c r="F70" s="88"/>
      <c r="G70" s="229" t="s">
        <v>124</v>
      </c>
      <c r="H70" s="229"/>
      <c r="I70" s="152"/>
      <c r="J70" s="167"/>
      <c r="K70" s="88"/>
      <c r="L70" s="88"/>
      <c r="M70" s="89"/>
      <c r="N70" s="167"/>
      <c r="O70" s="167"/>
      <c r="P70" s="35"/>
      <c r="Q70" s="35"/>
      <c r="R70" s="35"/>
    </row>
    <row r="71" spans="1:18" x14ac:dyDescent="0.4">
      <c r="A71" s="36"/>
      <c r="B71" s="239"/>
      <c r="C71" s="229" t="s">
        <v>125</v>
      </c>
      <c r="D71" s="229"/>
      <c r="E71" s="88"/>
      <c r="F71" s="88"/>
      <c r="G71" s="229" t="s">
        <v>125</v>
      </c>
      <c r="H71" s="229"/>
      <c r="I71" s="152"/>
      <c r="J71" s="167"/>
      <c r="K71" s="88"/>
      <c r="L71" s="88"/>
      <c r="M71" s="89"/>
      <c r="N71" s="167"/>
      <c r="O71" s="167"/>
      <c r="P71" s="35"/>
      <c r="Q71" s="35"/>
      <c r="R71" s="35"/>
    </row>
    <row r="72" spans="1:18" x14ac:dyDescent="0.4">
      <c r="A72" s="36"/>
      <c r="B72" s="239"/>
      <c r="C72" s="241" t="s">
        <v>126</v>
      </c>
      <c r="D72" s="241"/>
      <c r="E72" s="84"/>
      <c r="F72" s="84"/>
      <c r="G72" s="241" t="s">
        <v>126</v>
      </c>
      <c r="H72" s="241"/>
      <c r="I72" s="154"/>
      <c r="J72" s="169"/>
      <c r="K72" s="84"/>
      <c r="L72" s="84"/>
      <c r="M72" s="85"/>
      <c r="N72" s="169"/>
      <c r="O72" s="169"/>
      <c r="P72" s="35"/>
      <c r="Q72" s="35"/>
      <c r="R72" s="35"/>
    </row>
    <row r="73" spans="1:18" ht="27" thickBot="1" x14ac:dyDescent="0.45">
      <c r="A73" s="36"/>
      <c r="B73" s="240"/>
      <c r="C73" s="242" t="s">
        <v>127</v>
      </c>
      <c r="D73" s="242"/>
      <c r="E73" s="90"/>
      <c r="F73" s="90"/>
      <c r="G73" s="242" t="s">
        <v>127</v>
      </c>
      <c r="H73" s="242"/>
      <c r="I73" s="90"/>
      <c r="J73" s="90"/>
      <c r="K73" s="90"/>
      <c r="L73" s="90"/>
      <c r="M73" s="91"/>
      <c r="N73" s="172"/>
      <c r="O73" s="172"/>
      <c r="P73" s="35"/>
      <c r="Q73" s="35"/>
      <c r="R73" s="35"/>
    </row>
    <row r="74" spans="1:18" ht="26.25" customHeight="1" thickBot="1" x14ac:dyDescent="0.45">
      <c r="A74" s="35"/>
      <c r="B74" s="292" t="s">
        <v>220</v>
      </c>
      <c r="C74" s="198"/>
      <c r="D74" s="198"/>
      <c r="E74" s="198"/>
      <c r="F74" s="198"/>
      <c r="G74" s="277" t="s">
        <v>221</v>
      </c>
      <c r="H74" s="277"/>
      <c r="I74" s="277"/>
      <c r="J74" s="277"/>
      <c r="K74" s="277"/>
      <c r="L74" s="277"/>
      <c r="M74" s="279"/>
      <c r="R74" s="189"/>
    </row>
    <row r="75" spans="1:18" x14ac:dyDescent="0.4">
      <c r="A75" s="36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x14ac:dyDescent="0.4">
      <c r="A76" s="36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x14ac:dyDescent="0.4">
      <c r="A77" s="36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18" x14ac:dyDescent="0.4">
      <c r="A78" s="36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18" x14ac:dyDescent="0.4">
      <c r="A79" s="36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x14ac:dyDescent="0.4">
      <c r="A80" s="36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4">
      <c r="A81" s="36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4">
      <c r="A82" s="36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x14ac:dyDescent="0.4">
      <c r="A83" s="36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x14ac:dyDescent="0.4">
      <c r="A84" s="36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x14ac:dyDescent="0.4">
      <c r="A85" s="36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x14ac:dyDescent="0.4">
      <c r="A86" s="36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x14ac:dyDescent="0.4">
      <c r="A87" s="36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x14ac:dyDescent="0.4">
      <c r="A88" s="36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x14ac:dyDescent="0.4">
      <c r="A89" s="36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x14ac:dyDescent="0.4">
      <c r="A90" s="36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x14ac:dyDescent="0.4">
      <c r="A91" s="36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x14ac:dyDescent="0.4">
      <c r="A92" s="28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5"/>
      <c r="N92" s="35"/>
      <c r="O92" s="35"/>
      <c r="P92" s="35"/>
      <c r="Q92" s="35"/>
      <c r="R92" s="35"/>
    </row>
    <row r="93" spans="1:18" x14ac:dyDescent="0.4">
      <c r="A93" s="205"/>
      <c r="B93" s="205"/>
      <c r="C93" s="259"/>
      <c r="D93" s="259"/>
      <c r="E93" s="31"/>
      <c r="F93" s="31"/>
      <c r="G93" s="140"/>
      <c r="H93" s="140"/>
      <c r="I93" s="156"/>
      <c r="J93" s="171"/>
      <c r="K93" s="31"/>
      <c r="L93" s="31"/>
      <c r="M93" s="35"/>
      <c r="N93" s="35"/>
      <c r="O93" s="35"/>
      <c r="P93" s="35"/>
      <c r="Q93" s="35"/>
      <c r="R93" s="35"/>
    </row>
    <row r="94" spans="1:18" ht="25.9" customHeight="1" x14ac:dyDescent="0.4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41"/>
      <c r="M94" s="35"/>
      <c r="N94" s="35"/>
      <c r="O94" s="35"/>
      <c r="P94" s="35"/>
      <c r="Q94" s="35"/>
      <c r="R94" s="35"/>
    </row>
    <row r="95" spans="1:18" hidden="1" x14ac:dyDescent="0.4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5"/>
      <c r="N95" s="35"/>
      <c r="O95" s="35"/>
      <c r="P95" s="35"/>
      <c r="Q95" s="35"/>
      <c r="R95" s="35"/>
    </row>
    <row r="96" spans="1:18" hidden="1" x14ac:dyDescent="0.4">
      <c r="A96" s="205"/>
      <c r="B96" s="205"/>
      <c r="C96" s="259"/>
      <c r="D96" s="259"/>
      <c r="E96" s="31"/>
      <c r="F96" s="31"/>
      <c r="G96" s="140"/>
      <c r="H96" s="140"/>
      <c r="I96" s="156"/>
      <c r="J96" s="171"/>
      <c r="K96" s="31"/>
      <c r="L96" s="31"/>
      <c r="M96" s="35"/>
      <c r="N96" s="35"/>
      <c r="O96" s="35"/>
      <c r="P96" s="35"/>
      <c r="Q96" s="35"/>
      <c r="R96" s="35"/>
    </row>
    <row r="97" spans="1:18" hidden="1" x14ac:dyDescent="0.4">
      <c r="A97" s="205"/>
      <c r="B97" s="205"/>
      <c r="C97" s="205"/>
      <c r="D97" s="205"/>
      <c r="E97" s="41"/>
      <c r="F97" s="41"/>
      <c r="G97" s="136"/>
      <c r="H97" s="136"/>
      <c r="I97" s="150"/>
      <c r="J97" s="165"/>
      <c r="K97" s="41"/>
      <c r="L97" s="41"/>
      <c r="M97" s="35"/>
      <c r="N97" s="35"/>
      <c r="O97" s="35"/>
      <c r="P97" s="35"/>
      <c r="Q97" s="35"/>
      <c r="R97" s="35"/>
    </row>
    <row r="98" spans="1:18" hidden="1" x14ac:dyDescent="0.4">
      <c r="A98" s="31"/>
      <c r="B98" s="31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35"/>
      <c r="N98" s="35"/>
      <c r="O98" s="35"/>
      <c r="P98" s="35"/>
      <c r="Q98" s="35"/>
      <c r="R98" s="35"/>
    </row>
    <row r="99" spans="1:18" hidden="1" x14ac:dyDescent="0.4">
      <c r="A99" s="32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5"/>
      <c r="N99" s="35"/>
      <c r="O99" s="35"/>
      <c r="P99" s="35"/>
      <c r="Q99" s="35"/>
      <c r="R99" s="35"/>
    </row>
    <row r="100" spans="1:18" hidden="1" x14ac:dyDescent="0.4">
      <c r="A100" s="3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35"/>
      <c r="N100" s="35"/>
      <c r="O100" s="35"/>
      <c r="P100" s="35"/>
      <c r="Q100" s="35"/>
      <c r="R100" s="35"/>
    </row>
    <row r="101" spans="1:18" x14ac:dyDescent="0.4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35"/>
      <c r="N101" s="35"/>
      <c r="O101" s="35"/>
      <c r="P101" s="35"/>
      <c r="Q101" s="35"/>
      <c r="R101" s="35"/>
    </row>
    <row r="102" spans="1:18" x14ac:dyDescent="0.4">
      <c r="A102" s="43"/>
      <c r="B102" s="43"/>
      <c r="C102" s="61"/>
      <c r="D102" s="30"/>
      <c r="E102" s="30"/>
      <c r="F102" s="30"/>
      <c r="G102" s="30"/>
      <c r="H102" s="30"/>
      <c r="I102" s="30"/>
      <c r="J102" s="30"/>
      <c r="K102" s="30"/>
      <c r="L102" s="30"/>
      <c r="M102" s="35"/>
      <c r="N102" s="35"/>
      <c r="O102" s="35"/>
      <c r="P102" s="35"/>
      <c r="Q102" s="35"/>
      <c r="R102" s="35"/>
    </row>
    <row r="103" spans="1:18" x14ac:dyDescent="0.4">
      <c r="A103" s="46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35"/>
      <c r="N103" s="35"/>
      <c r="O103" s="35"/>
      <c r="P103" s="35"/>
      <c r="Q103" s="35"/>
      <c r="R103" s="35"/>
    </row>
    <row r="104" spans="1:18" hidden="1" x14ac:dyDescent="0.4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5"/>
      <c r="N104" s="35"/>
      <c r="O104" s="35"/>
      <c r="P104" s="35"/>
      <c r="Q104" s="35"/>
      <c r="R104" s="35"/>
    </row>
    <row r="105" spans="1:18" hidden="1" x14ac:dyDescent="0.4">
      <c r="A105" s="221"/>
      <c r="B105" s="268"/>
      <c r="C105" s="268"/>
      <c r="D105" s="268"/>
      <c r="E105" s="49"/>
      <c r="F105" s="49"/>
      <c r="G105" s="141"/>
      <c r="H105" s="141"/>
      <c r="I105" s="157"/>
      <c r="J105" s="172"/>
      <c r="K105" s="49"/>
      <c r="L105" s="49"/>
      <c r="M105" s="35"/>
      <c r="N105" s="35"/>
      <c r="O105" s="35"/>
      <c r="P105" s="35"/>
      <c r="Q105" s="35"/>
      <c r="R105" s="35"/>
    </row>
    <row r="106" spans="1:18" hidden="1" x14ac:dyDescent="0.4">
      <c r="A106" s="2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5"/>
      <c r="N106" s="35"/>
      <c r="O106" s="35"/>
      <c r="P106" s="35"/>
      <c r="Q106" s="35"/>
      <c r="R106" s="35"/>
    </row>
    <row r="107" spans="1:18" x14ac:dyDescent="0.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5"/>
      <c r="O107" s="35"/>
      <c r="P107" s="35"/>
      <c r="Q107" s="35"/>
      <c r="R107" s="35"/>
    </row>
    <row r="108" spans="1:18" x14ac:dyDescent="0.4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</row>
    <row r="109" spans="1:18" ht="25.9" customHeight="1" x14ac:dyDescent="0.4">
      <c r="A109" s="33"/>
      <c r="B109" s="34"/>
      <c r="C109" s="34"/>
      <c r="D109" s="34"/>
      <c r="E109" s="42"/>
      <c r="F109" s="42"/>
      <c r="G109" s="42"/>
      <c r="H109" s="42"/>
      <c r="I109" s="42"/>
      <c r="J109" s="42"/>
      <c r="K109" s="42"/>
      <c r="L109" s="42"/>
      <c r="M109" s="35"/>
      <c r="N109" s="35"/>
      <c r="O109" s="35"/>
      <c r="P109" s="35"/>
      <c r="Q109" s="35"/>
      <c r="R109" s="35"/>
    </row>
    <row r="110" spans="1:18" ht="25.9" customHeight="1" x14ac:dyDescent="0.4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42"/>
      <c r="M110" s="35"/>
      <c r="N110" s="35"/>
      <c r="O110" s="35"/>
      <c r="P110" s="35"/>
      <c r="Q110" s="35"/>
      <c r="R110" s="35"/>
    </row>
    <row r="111" spans="1:18" x14ac:dyDescent="0.4">
      <c r="A111" s="3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5"/>
      <c r="N111" s="35"/>
      <c r="O111" s="35"/>
      <c r="P111" s="35"/>
      <c r="Q111" s="35"/>
      <c r="R111" s="35"/>
    </row>
    <row r="112" spans="1:18" x14ac:dyDescent="0.4">
      <c r="A112" s="205"/>
      <c r="B112" s="205"/>
      <c r="C112" s="205"/>
      <c r="D112" s="205"/>
      <c r="E112" s="41"/>
      <c r="F112" s="41"/>
      <c r="G112" s="136"/>
      <c r="H112" s="136"/>
      <c r="I112" s="150"/>
      <c r="J112" s="165"/>
      <c r="K112" s="41"/>
      <c r="L112" s="41"/>
      <c r="M112" s="35"/>
      <c r="N112" s="35"/>
      <c r="O112" s="35"/>
      <c r="P112" s="35"/>
      <c r="Q112" s="35"/>
      <c r="R112" s="35"/>
    </row>
    <row r="113" spans="1:18" x14ac:dyDescent="0.4">
      <c r="A113" s="3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5"/>
      <c r="N113" s="35"/>
      <c r="O113" s="35"/>
      <c r="P113" s="35"/>
      <c r="Q113" s="35"/>
      <c r="R113" s="35"/>
    </row>
    <row r="114" spans="1:18" x14ac:dyDescent="0.4">
      <c r="A114" s="205"/>
      <c r="B114" s="205"/>
      <c r="C114" s="205"/>
      <c r="D114" s="205"/>
      <c r="E114" s="41"/>
      <c r="F114" s="41"/>
      <c r="G114" s="136"/>
      <c r="H114" s="136"/>
      <c r="I114" s="150"/>
      <c r="J114" s="165"/>
      <c r="K114" s="41"/>
      <c r="L114" s="41"/>
      <c r="M114" s="35"/>
      <c r="N114" s="35"/>
      <c r="O114" s="35"/>
      <c r="P114" s="35"/>
      <c r="Q114" s="35"/>
      <c r="R114" s="35"/>
    </row>
    <row r="115" spans="1:18" x14ac:dyDescent="0.4">
      <c r="A115" s="3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5"/>
      <c r="N115" s="35"/>
      <c r="O115" s="35"/>
      <c r="P115" s="35"/>
      <c r="Q115" s="35"/>
      <c r="R115" s="35"/>
    </row>
    <row r="116" spans="1:18" x14ac:dyDescent="0.4">
      <c r="A116" s="205"/>
      <c r="B116" s="205"/>
      <c r="C116" s="205"/>
      <c r="D116" s="205"/>
      <c r="E116" s="41"/>
      <c r="F116" s="41"/>
      <c r="G116" s="136"/>
      <c r="H116" s="136"/>
      <c r="I116" s="150"/>
      <c r="J116" s="165"/>
      <c r="K116" s="41"/>
      <c r="L116" s="41"/>
      <c r="M116" s="35"/>
      <c r="N116" s="35"/>
      <c r="O116" s="35"/>
      <c r="P116" s="35"/>
      <c r="Q116" s="35"/>
      <c r="R116" s="35"/>
    </row>
    <row r="117" spans="1:18" x14ac:dyDescent="0.4">
      <c r="A117" s="33"/>
      <c r="B117" s="34"/>
      <c r="C117" s="34"/>
      <c r="D117" s="34"/>
      <c r="E117" s="34"/>
      <c r="F117" s="34"/>
      <c r="G117" s="34"/>
      <c r="H117" s="34"/>
      <c r="I117" s="34"/>
      <c r="J117" s="34"/>
      <c r="K117" s="35"/>
      <c r="L117" s="35"/>
      <c r="M117" s="35"/>
      <c r="N117" s="35"/>
      <c r="O117" s="35"/>
      <c r="P117" s="35"/>
      <c r="Q117" s="35"/>
      <c r="R117" s="35"/>
    </row>
    <row r="118" spans="1:18" ht="25.9" customHeight="1" x14ac:dyDescent="0.4">
      <c r="A118" s="251"/>
      <c r="B118" s="205"/>
      <c r="C118" s="205"/>
      <c r="D118" s="205"/>
      <c r="E118" s="41"/>
      <c r="F118" s="41"/>
      <c r="G118" s="136"/>
      <c r="H118" s="136"/>
      <c r="I118" s="150"/>
      <c r="J118" s="165"/>
      <c r="K118" s="35"/>
      <c r="L118" s="35"/>
      <c r="M118" s="35"/>
      <c r="N118" s="35"/>
      <c r="O118" s="35"/>
      <c r="P118" s="35"/>
      <c r="Q118" s="35"/>
      <c r="R118" s="35"/>
    </row>
    <row r="119" spans="1:18" x14ac:dyDescent="0.4">
      <c r="A119" s="36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x14ac:dyDescent="0.4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x14ac:dyDescent="0.4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x14ac:dyDescent="0.4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x14ac:dyDescent="0.4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x14ac:dyDescent="0.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</sheetData>
  <sortState ref="A7:P112">
    <sortCondition ref="B7:B112"/>
  </sortState>
  <mergeCells count="41">
    <mergeCell ref="G72:H72"/>
    <mergeCell ref="G73:H73"/>
    <mergeCell ref="G66:M66"/>
    <mergeCell ref="G74:M74"/>
    <mergeCell ref="A1:S1"/>
    <mergeCell ref="C67:M67"/>
    <mergeCell ref="G69:H69"/>
    <mergeCell ref="G70:H70"/>
    <mergeCell ref="G71:H71"/>
    <mergeCell ref="C68:M68"/>
    <mergeCell ref="C64:M64"/>
    <mergeCell ref="C65:M65"/>
    <mergeCell ref="B67:B68"/>
    <mergeCell ref="A2:S2"/>
    <mergeCell ref="B58:B59"/>
    <mergeCell ref="C58:M58"/>
    <mergeCell ref="C59:M59"/>
    <mergeCell ref="B60:B63"/>
    <mergeCell ref="C60:K60"/>
    <mergeCell ref="C61:M61"/>
    <mergeCell ref="C62:M62"/>
    <mergeCell ref="C63:M63"/>
    <mergeCell ref="D4:P4"/>
    <mergeCell ref="D5:P5"/>
    <mergeCell ref="B69:B73"/>
    <mergeCell ref="C69:D69"/>
    <mergeCell ref="C70:D70"/>
    <mergeCell ref="C71:D71"/>
    <mergeCell ref="C72:D72"/>
    <mergeCell ref="C73:D73"/>
    <mergeCell ref="A94:K94"/>
    <mergeCell ref="A110:K110"/>
    <mergeCell ref="A93:D93"/>
    <mergeCell ref="A118:D118"/>
    <mergeCell ref="A112:D112"/>
    <mergeCell ref="A114:D114"/>
    <mergeCell ref="A116:D116"/>
    <mergeCell ref="A96:D96"/>
    <mergeCell ref="A97:D97"/>
    <mergeCell ref="A105:D105"/>
    <mergeCell ref="A108:R108"/>
  </mergeCells>
  <pageMargins left="0.25" right="0.25" top="0.75" bottom="0.75" header="0.3" footer="0.3"/>
  <pageSetup paperSize="9" scale="37" fitToHeight="0" orientation="landscape" r:id="rId1"/>
  <headerFooter>
    <oddHeader>&amp;C&amp;G</oddHeader>
    <oddFooter>&amp;CANNEXURE "H11"&amp;RPAGE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31"/>
  <sheetViews>
    <sheetView zoomScale="55" zoomScaleNormal="55" workbookViewId="0">
      <selection sqref="A1:S1"/>
    </sheetView>
  </sheetViews>
  <sheetFormatPr defaultColWidth="9.28515625" defaultRowHeight="26.25" x14ac:dyDescent="0.4"/>
  <cols>
    <col min="1" max="1" width="12.7109375" style="1" customWidth="1"/>
    <col min="2" max="2" width="98.7109375" style="1" customWidth="1"/>
    <col min="3" max="3" width="23" style="1" hidden="1" customWidth="1"/>
    <col min="4" max="4" width="24.28515625" style="1" hidden="1" customWidth="1"/>
    <col min="5" max="5" width="22" style="1" hidden="1" customWidth="1"/>
    <col min="6" max="6" width="17.7109375" style="1" hidden="1" customWidth="1"/>
    <col min="7" max="8" width="20.7109375" style="1" bestFit="1" customWidth="1"/>
    <col min="9" max="10" width="20.7109375" style="1" customWidth="1"/>
    <col min="11" max="19" width="17.7109375" style="1" customWidth="1"/>
    <col min="20" max="21" width="9.28515625" style="1" customWidth="1"/>
    <col min="22" max="16384" width="9.28515625" style="1"/>
  </cols>
  <sheetData>
    <row r="1" spans="1:20" ht="47.25" thickBot="1" x14ac:dyDescent="0.75">
      <c r="A1" s="201" t="s">
        <v>140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48"/>
    </row>
    <row r="2" spans="1:20" ht="94.5" customHeight="1" thickBot="1" x14ac:dyDescent="0.45">
      <c r="A2" s="202" t="s">
        <v>122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4" spans="1:20" x14ac:dyDescent="0.4">
      <c r="B4" s="26" t="s">
        <v>99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20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20" x14ac:dyDescent="0.4">
      <c r="B6" s="26" t="s">
        <v>159</v>
      </c>
      <c r="D6" s="2">
        <f>SUM(207.99*0.05)+207.99</f>
        <v>218.3895</v>
      </c>
      <c r="E6" s="3"/>
      <c r="F6" s="3"/>
      <c r="G6" s="2">
        <f>SUM(207.99*0.05)+207.99</f>
        <v>218.3895</v>
      </c>
      <c r="H6" s="3"/>
      <c r="I6" s="3"/>
      <c r="J6" s="3"/>
    </row>
    <row r="7" spans="1:20" ht="8.25" customHeight="1" x14ac:dyDescent="0.4"/>
    <row r="8" spans="1:20" s="20" customFormat="1" ht="126" x14ac:dyDescent="0.25">
      <c r="A8" s="16" t="s">
        <v>0</v>
      </c>
      <c r="B8" s="16" t="s">
        <v>60</v>
      </c>
      <c r="C8" s="17" t="s">
        <v>89</v>
      </c>
      <c r="D8" s="17" t="s">
        <v>172</v>
      </c>
      <c r="E8" s="16" t="s">
        <v>170</v>
      </c>
      <c r="F8" s="16" t="s">
        <v>171</v>
      </c>
      <c r="G8" s="16" t="s">
        <v>215</v>
      </c>
      <c r="H8" s="16" t="s">
        <v>188</v>
      </c>
      <c r="I8" s="16" t="s">
        <v>174</v>
      </c>
      <c r="J8" s="16" t="s">
        <v>195</v>
      </c>
      <c r="K8" s="17" t="s">
        <v>173</v>
      </c>
      <c r="L8" s="17" t="s">
        <v>176</v>
      </c>
      <c r="M8" s="17" t="s">
        <v>177</v>
      </c>
      <c r="N8" s="17" t="s">
        <v>183</v>
      </c>
      <c r="O8" s="17" t="s">
        <v>184</v>
      </c>
      <c r="P8" s="17" t="s">
        <v>185</v>
      </c>
      <c r="Q8" s="17" t="s">
        <v>186</v>
      </c>
      <c r="R8" s="17" t="s">
        <v>182</v>
      </c>
      <c r="S8" s="17" t="s">
        <v>187</v>
      </c>
    </row>
    <row r="9" spans="1:20" s="94" customFormat="1" x14ac:dyDescent="0.4">
      <c r="A9" s="284">
        <v>3089</v>
      </c>
      <c r="B9" s="180" t="s">
        <v>203</v>
      </c>
      <c r="C9" s="285"/>
      <c r="D9" s="285"/>
      <c r="E9" s="64"/>
      <c r="F9" s="64"/>
      <c r="G9" s="64">
        <f>SUM(37.49*45)*4.3333</f>
        <v>7310.4937650000011</v>
      </c>
      <c r="H9" s="64">
        <f>SUM(37.49*45)*4.3333</f>
        <v>7310.4937650000011</v>
      </c>
      <c r="I9" s="64">
        <f>+H9/4.3333</f>
        <v>1687.0500000000002</v>
      </c>
      <c r="J9" s="64">
        <f>+I9/45</f>
        <v>37.49</v>
      </c>
      <c r="K9" s="64">
        <v>120</v>
      </c>
      <c r="L9" s="64"/>
      <c r="M9" s="64">
        <v>47.970300000000002</v>
      </c>
      <c r="N9" s="285">
        <f>+G9*0.013</f>
        <v>95.036418945000008</v>
      </c>
      <c r="O9" s="285">
        <f>+G9*0.013</f>
        <v>95.036418945000008</v>
      </c>
      <c r="P9" s="285">
        <f>+G9*0.06</f>
        <v>438.62962590000006</v>
      </c>
      <c r="Q9" s="285">
        <f>+G9*0.06</f>
        <v>438.62962590000006</v>
      </c>
      <c r="R9" s="285">
        <f t="shared" ref="R9:R33" si="0">+H9*0.005</f>
        <v>36.552468825000005</v>
      </c>
      <c r="S9" s="285">
        <f t="shared" ref="S9:S33" si="1">+H9*0.005</f>
        <v>36.552468825000005</v>
      </c>
    </row>
    <row r="10" spans="1:20" s="94" customFormat="1" x14ac:dyDescent="0.4">
      <c r="A10" s="92">
        <v>2000</v>
      </c>
      <c r="B10" s="93" t="s">
        <v>40</v>
      </c>
      <c r="C10" s="64">
        <v>1910.1537080000001</v>
      </c>
      <c r="D10" s="64">
        <f>SUM(C10*0.06)+C10</f>
        <v>2024.76293048</v>
      </c>
      <c r="E10" s="64">
        <f>+D10/4.3333</f>
        <v>467.25657823829408</v>
      </c>
      <c r="F10" s="64">
        <f t="shared" ref="F10" si="2">+E10/45</f>
        <v>10.383479516406535</v>
      </c>
      <c r="G10" s="64">
        <f>SUM(D10*0.07)+D10</f>
        <v>2166.4963356136</v>
      </c>
      <c r="H10" s="64">
        <f>SUM(20*45)*4.3333</f>
        <v>3899.9700000000003</v>
      </c>
      <c r="I10" s="64">
        <f>+H10/4.3333</f>
        <v>900</v>
      </c>
      <c r="J10" s="64">
        <f>+I10/45</f>
        <v>20</v>
      </c>
      <c r="K10" s="64">
        <v>120</v>
      </c>
      <c r="L10" s="64"/>
      <c r="M10" s="64">
        <v>47.970300000000002</v>
      </c>
      <c r="N10" s="285">
        <f t="shared" ref="N10:N25" si="3">+G10*0.013</f>
        <v>28.1644523629768</v>
      </c>
      <c r="O10" s="285">
        <f t="shared" ref="O10:O25" si="4">+G10*0.013</f>
        <v>28.1644523629768</v>
      </c>
      <c r="P10" s="285">
        <f t="shared" ref="P10:P25" si="5">+G10*0.06</f>
        <v>129.98978013681599</v>
      </c>
      <c r="Q10" s="285">
        <f t="shared" ref="Q10:Q25" si="6">+G10*0.06</f>
        <v>129.98978013681599</v>
      </c>
      <c r="R10" s="285">
        <f t="shared" ref="R10:R25" si="7">+H10*0.005</f>
        <v>19.499850000000002</v>
      </c>
      <c r="S10" s="285">
        <f t="shared" ref="S10:S25" si="8">+H10*0.005</f>
        <v>19.499850000000002</v>
      </c>
    </row>
    <row r="11" spans="1:20" s="94" customFormat="1" x14ac:dyDescent="0.4">
      <c r="A11" s="92">
        <v>2002</v>
      </c>
      <c r="B11" s="93" t="s">
        <v>3</v>
      </c>
      <c r="C11" s="64">
        <v>2170.6266599999999</v>
      </c>
      <c r="D11" s="64">
        <f>SUM(C11*0.06)+C11</f>
        <v>2300.8642596</v>
      </c>
      <c r="E11" s="64">
        <f>+D11/4.3333</f>
        <v>530.97275969815144</v>
      </c>
      <c r="F11" s="64">
        <f t="shared" ref="F11:F18" si="9">+E11/45</f>
        <v>11.799394659958921</v>
      </c>
      <c r="G11" s="64">
        <f t="shared" ref="G11:G56" si="10">SUM(D11*0.07)+D11</f>
        <v>2461.9247577719998</v>
      </c>
      <c r="H11" s="64">
        <f>SUM(20*45)*4.3333</f>
        <v>3899.9700000000003</v>
      </c>
      <c r="I11" s="64">
        <f t="shared" ref="I11:I56" si="11">+H11/4.3333</f>
        <v>900</v>
      </c>
      <c r="J11" s="64">
        <f t="shared" ref="J11:J56" si="12">+I11/45</f>
        <v>20</v>
      </c>
      <c r="K11" s="64">
        <v>120</v>
      </c>
      <c r="L11" s="64"/>
      <c r="M11" s="64">
        <v>47.970300000000002</v>
      </c>
      <c r="N11" s="285">
        <f t="shared" si="3"/>
        <v>32.005021851035998</v>
      </c>
      <c r="O11" s="285">
        <f t="shared" si="4"/>
        <v>32.005021851035998</v>
      </c>
      <c r="P11" s="285">
        <f t="shared" si="5"/>
        <v>147.71548546631999</v>
      </c>
      <c r="Q11" s="285">
        <f t="shared" si="6"/>
        <v>147.71548546631999</v>
      </c>
      <c r="R11" s="285">
        <f t="shared" si="7"/>
        <v>19.499850000000002</v>
      </c>
      <c r="S11" s="285">
        <f t="shared" si="8"/>
        <v>19.499850000000002</v>
      </c>
    </row>
    <row r="12" spans="1:20" s="94" customFormat="1" x14ac:dyDescent="0.4">
      <c r="A12" s="92">
        <v>2004</v>
      </c>
      <c r="B12" s="93" t="s">
        <v>1</v>
      </c>
      <c r="C12" s="64">
        <v>2952.0567520000004</v>
      </c>
      <c r="D12" s="64">
        <f>SUM(C12*0.06)+C12</f>
        <v>3129.1801571200003</v>
      </c>
      <c r="E12" s="64">
        <f>+D12/4.3333</f>
        <v>722.1240525973277</v>
      </c>
      <c r="F12" s="64">
        <f t="shared" si="9"/>
        <v>16.047201168829506</v>
      </c>
      <c r="G12" s="64">
        <f t="shared" si="10"/>
        <v>3348.2227681184004</v>
      </c>
      <c r="H12" s="64">
        <f>SUM(20*45)*4.3333</f>
        <v>3899.9700000000003</v>
      </c>
      <c r="I12" s="64">
        <f t="shared" si="11"/>
        <v>900</v>
      </c>
      <c r="J12" s="64">
        <f t="shared" si="12"/>
        <v>20</v>
      </c>
      <c r="K12" s="64">
        <v>120</v>
      </c>
      <c r="L12" s="64"/>
      <c r="M12" s="64">
        <v>87.103380000000001</v>
      </c>
      <c r="N12" s="285">
        <f t="shared" si="3"/>
        <v>43.526895985539205</v>
      </c>
      <c r="O12" s="285">
        <f t="shared" si="4"/>
        <v>43.526895985539205</v>
      </c>
      <c r="P12" s="285">
        <f t="shared" si="5"/>
        <v>200.89336608710403</v>
      </c>
      <c r="Q12" s="285">
        <f t="shared" si="6"/>
        <v>200.89336608710403</v>
      </c>
      <c r="R12" s="285">
        <f t="shared" si="7"/>
        <v>19.499850000000002</v>
      </c>
      <c r="S12" s="285">
        <f t="shared" si="8"/>
        <v>19.499850000000002</v>
      </c>
    </row>
    <row r="13" spans="1:20" s="94" customFormat="1" x14ac:dyDescent="0.4">
      <c r="A13" s="92">
        <v>2006</v>
      </c>
      <c r="B13" s="93" t="s">
        <v>2</v>
      </c>
      <c r="C13" s="64">
        <v>4341.2533199999998</v>
      </c>
      <c r="D13" s="64">
        <f t="shared" ref="D13:D54" si="13">SUM(C13*0.06)+C13</f>
        <v>4601.7285191999999</v>
      </c>
      <c r="E13" s="64">
        <f t="shared" ref="E13:E54" si="14">+D13/4.3333</f>
        <v>1061.9455193963029</v>
      </c>
      <c r="F13" s="64">
        <f t="shared" si="9"/>
        <v>23.598789319917842</v>
      </c>
      <c r="G13" s="64">
        <f t="shared" si="10"/>
        <v>4923.8495155439996</v>
      </c>
      <c r="H13" s="64">
        <f t="shared" ref="H13:H56" si="15">SUM(D13*0.07)+D13</f>
        <v>4923.8495155439996</v>
      </c>
      <c r="I13" s="64">
        <f t="shared" si="11"/>
        <v>1136.281705754044</v>
      </c>
      <c r="J13" s="64">
        <f t="shared" si="12"/>
        <v>25.250704572312088</v>
      </c>
      <c r="K13" s="64">
        <v>120</v>
      </c>
      <c r="L13" s="64"/>
      <c r="M13" s="64">
        <v>87.103380000000001</v>
      </c>
      <c r="N13" s="285">
        <f t="shared" si="3"/>
        <v>64.010043702071997</v>
      </c>
      <c r="O13" s="285">
        <f t="shared" si="4"/>
        <v>64.010043702071997</v>
      </c>
      <c r="P13" s="285">
        <f t="shared" si="5"/>
        <v>295.43097093263998</v>
      </c>
      <c r="Q13" s="285">
        <f t="shared" si="6"/>
        <v>295.43097093263998</v>
      </c>
      <c r="R13" s="285">
        <f t="shared" si="7"/>
        <v>24.619247577719999</v>
      </c>
      <c r="S13" s="285">
        <f t="shared" si="8"/>
        <v>24.619247577719999</v>
      </c>
    </row>
    <row r="14" spans="1:20" s="94" customFormat="1" x14ac:dyDescent="0.4">
      <c r="A14" s="92">
        <v>3036</v>
      </c>
      <c r="B14" s="180" t="s">
        <v>199</v>
      </c>
      <c r="C14" s="64">
        <v>1471.8148759999999</v>
      </c>
      <c r="D14" s="64">
        <f>SUM(C14*0.06)+C14</f>
        <v>1560.1237685599999</v>
      </c>
      <c r="E14" s="64">
        <f>+D14/4.3333</f>
        <v>360.03133144716492</v>
      </c>
      <c r="F14" s="64">
        <f>+E14/45</f>
        <v>8.0006962543814417</v>
      </c>
      <c r="G14" s="64">
        <f>SUM(D14*0.07)+D14</f>
        <v>1669.3324323591999</v>
      </c>
      <c r="H14" s="64">
        <f t="shared" ref="H14:H40" si="16"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/>
      <c r="M14" s="64">
        <v>87.103380000000001</v>
      </c>
      <c r="N14" s="285">
        <f t="shared" si="3"/>
        <v>21.701321620669596</v>
      </c>
      <c r="O14" s="285">
        <f t="shared" si="4"/>
        <v>21.701321620669596</v>
      </c>
      <c r="P14" s="285">
        <f t="shared" si="5"/>
        <v>100.15994594155198</v>
      </c>
      <c r="Q14" s="285">
        <f t="shared" si="6"/>
        <v>100.15994594155198</v>
      </c>
      <c r="R14" s="285">
        <f t="shared" si="7"/>
        <v>19.499850000000002</v>
      </c>
      <c r="S14" s="285">
        <f t="shared" si="8"/>
        <v>19.499850000000002</v>
      </c>
    </row>
    <row r="15" spans="1:20" s="94" customFormat="1" x14ac:dyDescent="0.4">
      <c r="A15" s="92">
        <v>3034</v>
      </c>
      <c r="B15" s="180" t="s">
        <v>200</v>
      </c>
      <c r="C15" s="64">
        <v>2092.0870199999999</v>
      </c>
      <c r="D15" s="64">
        <f>SUM(C15*0.06)+C15</f>
        <v>2217.6122412</v>
      </c>
      <c r="E15" s="64">
        <f>+D15/4.3333</f>
        <v>511.76060766621276</v>
      </c>
      <c r="F15" s="64">
        <f>+E15/45</f>
        <v>11.372457948138061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>+I15/45</f>
        <v>25.05</v>
      </c>
      <c r="K15" s="64">
        <v>120</v>
      </c>
      <c r="L15" s="64"/>
      <c r="M15" s="64">
        <v>87.103380000000001</v>
      </c>
      <c r="N15" s="285">
        <f t="shared" si="3"/>
        <v>63.501261525000004</v>
      </c>
      <c r="O15" s="285">
        <f t="shared" si="4"/>
        <v>63.501261525000004</v>
      </c>
      <c r="P15" s="285">
        <f t="shared" si="5"/>
        <v>293.08274550000004</v>
      </c>
      <c r="Q15" s="285">
        <f t="shared" si="6"/>
        <v>293.08274550000004</v>
      </c>
      <c r="R15" s="285">
        <f t="shared" si="7"/>
        <v>24.423562125000004</v>
      </c>
      <c r="S15" s="285">
        <f t="shared" si="8"/>
        <v>24.423562125000004</v>
      </c>
    </row>
    <row r="16" spans="1:20" s="94" customFormat="1" ht="27" customHeight="1" x14ac:dyDescent="0.4">
      <c r="A16" s="92">
        <v>3020</v>
      </c>
      <c r="B16" s="286" t="s">
        <v>201</v>
      </c>
      <c r="C16" s="64">
        <v>2681.0669039999998</v>
      </c>
      <c r="D16" s="64">
        <f>SUM(C16*0.06)+C16</f>
        <v>2841.9309182399998</v>
      </c>
      <c r="E16" s="64">
        <f>+D16/4.3333</f>
        <v>655.83525678812907</v>
      </c>
      <c r="F16" s="64">
        <f t="shared" si="9"/>
        <v>14.57411681751398</v>
      </c>
      <c r="G16" s="64">
        <f t="shared" si="10"/>
        <v>3040.8660825167999</v>
      </c>
      <c r="H16" s="64">
        <f>SUM(20*45)*4.3333</f>
        <v>3899.9700000000003</v>
      </c>
      <c r="I16" s="64">
        <f t="shared" si="11"/>
        <v>900</v>
      </c>
      <c r="J16" s="64">
        <f t="shared" si="12"/>
        <v>20</v>
      </c>
      <c r="K16" s="64">
        <v>120</v>
      </c>
      <c r="L16" s="64"/>
      <c r="M16" s="64">
        <v>87.103380000000001</v>
      </c>
      <c r="N16" s="285">
        <f t="shared" si="3"/>
        <v>39.531259072718399</v>
      </c>
      <c r="O16" s="285">
        <f t="shared" si="4"/>
        <v>39.531259072718399</v>
      </c>
      <c r="P16" s="285">
        <f t="shared" si="5"/>
        <v>182.45196495100799</v>
      </c>
      <c r="Q16" s="285">
        <f t="shared" si="6"/>
        <v>182.45196495100799</v>
      </c>
      <c r="R16" s="285">
        <f t="shared" si="7"/>
        <v>19.499850000000002</v>
      </c>
      <c r="S16" s="285">
        <f t="shared" si="8"/>
        <v>19.499850000000002</v>
      </c>
    </row>
    <row r="17" spans="1:19" s="94" customFormat="1" x14ac:dyDescent="0.4">
      <c r="A17" s="92">
        <v>3014</v>
      </c>
      <c r="B17" s="180" t="s">
        <v>202</v>
      </c>
      <c r="C17" s="64">
        <v>3702.2507639999999</v>
      </c>
      <c r="D17" s="64">
        <f t="shared" si="13"/>
        <v>3924.3858098399996</v>
      </c>
      <c r="E17" s="64">
        <f t="shared" si="14"/>
        <v>905.63446099739213</v>
      </c>
      <c r="F17" s="64">
        <f t="shared" si="9"/>
        <v>20.125210244386491</v>
      </c>
      <c r="G17" s="64">
        <f t="shared" si="10"/>
        <v>4199.0928165287996</v>
      </c>
      <c r="H17" s="64">
        <f t="shared" si="15"/>
        <v>4199.0928165287996</v>
      </c>
      <c r="I17" s="64">
        <f t="shared" si="11"/>
        <v>969.02887326720963</v>
      </c>
      <c r="J17" s="64">
        <f t="shared" si="12"/>
        <v>21.533974961493549</v>
      </c>
      <c r="K17" s="64">
        <v>120</v>
      </c>
      <c r="L17" s="64"/>
      <c r="M17" s="64">
        <v>87.103380000000001</v>
      </c>
      <c r="N17" s="285">
        <f t="shared" si="3"/>
        <v>54.588206614874395</v>
      </c>
      <c r="O17" s="285">
        <f t="shared" si="4"/>
        <v>54.588206614874395</v>
      </c>
      <c r="P17" s="285">
        <f t="shared" si="5"/>
        <v>251.94556899172798</v>
      </c>
      <c r="Q17" s="285">
        <f t="shared" si="6"/>
        <v>251.94556899172798</v>
      </c>
      <c r="R17" s="285">
        <f t="shared" si="7"/>
        <v>20.995464082643998</v>
      </c>
      <c r="S17" s="285">
        <f t="shared" si="8"/>
        <v>20.995464082643998</v>
      </c>
    </row>
    <row r="18" spans="1:19" s="94" customFormat="1" x14ac:dyDescent="0.4">
      <c r="A18" s="92">
        <v>3022</v>
      </c>
      <c r="B18" s="93" t="s">
        <v>4</v>
      </c>
      <c r="C18" s="64">
        <v>1997.3563040000001</v>
      </c>
      <c r="D18" s="64">
        <f t="shared" si="13"/>
        <v>2117.1976822400002</v>
      </c>
      <c r="E18" s="64">
        <f t="shared" si="14"/>
        <v>488.5878388849145</v>
      </c>
      <c r="F18" s="64">
        <f t="shared" si="9"/>
        <v>10.857507530775878</v>
      </c>
      <c r="G18" s="64">
        <f t="shared" si="10"/>
        <v>2265.4015199968003</v>
      </c>
      <c r="H18" s="64">
        <f t="shared" ref="G18:H23" si="17">SUM(20*45)*4.3333</f>
        <v>3899.9700000000003</v>
      </c>
      <c r="I18" s="64">
        <f t="shared" si="11"/>
        <v>900</v>
      </c>
      <c r="J18" s="64">
        <f t="shared" si="12"/>
        <v>20</v>
      </c>
      <c r="K18" s="64">
        <v>120</v>
      </c>
      <c r="L18" s="64"/>
      <c r="M18" s="64">
        <v>87.103380000000001</v>
      </c>
      <c r="N18" s="285">
        <f t="shared" si="3"/>
        <v>29.450219759958401</v>
      </c>
      <c r="O18" s="285">
        <f t="shared" si="4"/>
        <v>29.450219759958401</v>
      </c>
      <c r="P18" s="285">
        <f t="shared" si="5"/>
        <v>135.924091199808</v>
      </c>
      <c r="Q18" s="285">
        <f t="shared" si="6"/>
        <v>135.924091199808</v>
      </c>
      <c r="R18" s="285">
        <f t="shared" si="7"/>
        <v>19.499850000000002</v>
      </c>
      <c r="S18" s="285">
        <f t="shared" si="8"/>
        <v>19.499850000000002</v>
      </c>
    </row>
    <row r="19" spans="1:19" s="94" customFormat="1" x14ac:dyDescent="0.4">
      <c r="A19" s="92">
        <v>4018</v>
      </c>
      <c r="B19" s="93" t="s">
        <v>160</v>
      </c>
      <c r="C19" s="64"/>
      <c r="D19" s="287"/>
      <c r="E19" s="64"/>
      <c r="F19" s="64"/>
      <c r="G19" s="64">
        <f t="shared" si="17"/>
        <v>3899.9700000000003</v>
      </c>
      <c r="H19" s="64">
        <f t="shared" si="17"/>
        <v>3899.9700000000003</v>
      </c>
      <c r="I19" s="64">
        <f t="shared" si="11"/>
        <v>900</v>
      </c>
      <c r="J19" s="64">
        <f t="shared" si="12"/>
        <v>20</v>
      </c>
      <c r="K19" s="64">
        <v>120</v>
      </c>
      <c r="L19" s="64"/>
      <c r="M19" s="64">
        <v>87.103380000000001</v>
      </c>
      <c r="N19" s="285">
        <f t="shared" si="3"/>
        <v>50.69961</v>
      </c>
      <c r="O19" s="285">
        <f t="shared" si="4"/>
        <v>50.69961</v>
      </c>
      <c r="P19" s="285">
        <f t="shared" si="5"/>
        <v>233.9982</v>
      </c>
      <c r="Q19" s="285">
        <f t="shared" si="6"/>
        <v>233.9982</v>
      </c>
      <c r="R19" s="285">
        <f t="shared" si="7"/>
        <v>19.499850000000002</v>
      </c>
      <c r="S19" s="285">
        <f t="shared" si="8"/>
        <v>19.499850000000002</v>
      </c>
    </row>
    <row r="20" spans="1:19" s="94" customFormat="1" x14ac:dyDescent="0.4">
      <c r="A20" s="92">
        <v>2011</v>
      </c>
      <c r="B20" s="93" t="s">
        <v>6</v>
      </c>
      <c r="C20" s="64">
        <v>1522.1296840000002</v>
      </c>
      <c r="D20" s="64">
        <f>SUM(C20*0.06)+C20</f>
        <v>1613.4574650400002</v>
      </c>
      <c r="E20" s="64">
        <f>+D20/4.3333</f>
        <v>372.33920223386338</v>
      </c>
      <c r="F20" s="64">
        <f>+E20/25</f>
        <v>14.893568089354535</v>
      </c>
      <c r="G20" s="64">
        <f t="shared" si="10"/>
        <v>1726.3994875928001</v>
      </c>
      <c r="H20" s="64">
        <f>SUM(20*25)*4.3333</f>
        <v>2166.65</v>
      </c>
      <c r="I20" s="64">
        <f t="shared" si="11"/>
        <v>500</v>
      </c>
      <c r="J20" s="64">
        <f>+I20/25</f>
        <v>20</v>
      </c>
      <c r="K20" s="64">
        <v>120</v>
      </c>
      <c r="L20" s="64"/>
      <c r="M20" s="64">
        <v>47.970300000000002</v>
      </c>
      <c r="N20" s="285">
        <f t="shared" si="3"/>
        <v>22.443193338706401</v>
      </c>
      <c r="O20" s="285">
        <f t="shared" si="4"/>
        <v>22.443193338706401</v>
      </c>
      <c r="P20" s="285">
        <f t="shared" si="5"/>
        <v>103.58396925556801</v>
      </c>
      <c r="Q20" s="285">
        <f t="shared" si="6"/>
        <v>103.58396925556801</v>
      </c>
      <c r="R20" s="285">
        <f t="shared" si="7"/>
        <v>10.833250000000001</v>
      </c>
      <c r="S20" s="285">
        <f t="shared" si="8"/>
        <v>10.833250000000001</v>
      </c>
    </row>
    <row r="21" spans="1:19" s="94" customFormat="1" x14ac:dyDescent="0.4">
      <c r="A21" s="92">
        <v>2010</v>
      </c>
      <c r="B21" s="93" t="s">
        <v>5</v>
      </c>
      <c r="C21" s="64">
        <v>1976.4573439999999</v>
      </c>
      <c r="D21" s="64">
        <f t="shared" si="13"/>
        <v>2095.0447846399998</v>
      </c>
      <c r="E21" s="64">
        <f t="shared" si="14"/>
        <v>483.47559242148009</v>
      </c>
      <c r="F21" s="64">
        <f>+E21/45</f>
        <v>10.743902053810668</v>
      </c>
      <c r="G21" s="64">
        <f t="shared" si="10"/>
        <v>2241.6979195647996</v>
      </c>
      <c r="H21" s="64">
        <f t="shared" si="17"/>
        <v>3899.9700000000003</v>
      </c>
      <c r="I21" s="64">
        <f t="shared" si="11"/>
        <v>900</v>
      </c>
      <c r="J21" s="64">
        <f t="shared" si="12"/>
        <v>20</v>
      </c>
      <c r="K21" s="64">
        <v>120</v>
      </c>
      <c r="L21" s="64"/>
      <c r="M21" s="64">
        <v>47.970300000000002</v>
      </c>
      <c r="N21" s="285">
        <f t="shared" si="3"/>
        <v>29.142072954342392</v>
      </c>
      <c r="O21" s="285">
        <f t="shared" si="4"/>
        <v>29.142072954342392</v>
      </c>
      <c r="P21" s="285">
        <f t="shared" si="5"/>
        <v>134.50187517388798</v>
      </c>
      <c r="Q21" s="285">
        <f t="shared" si="6"/>
        <v>134.50187517388798</v>
      </c>
      <c r="R21" s="285">
        <f t="shared" si="7"/>
        <v>19.499850000000002</v>
      </c>
      <c r="S21" s="285">
        <f t="shared" si="8"/>
        <v>19.499850000000002</v>
      </c>
    </row>
    <row r="22" spans="1:19" s="94" customFormat="1" x14ac:dyDescent="0.4">
      <c r="A22" s="92">
        <v>2021</v>
      </c>
      <c r="B22" s="93" t="s">
        <v>163</v>
      </c>
      <c r="C22" s="64">
        <v>2098.8847999999998</v>
      </c>
      <c r="D22" s="64">
        <f>SUM(C22*0.06)+C22</f>
        <v>2224.8178879999996</v>
      </c>
      <c r="E22" s="64">
        <f>+D22/4.3333</f>
        <v>513.42346202663089</v>
      </c>
      <c r="F22" s="64">
        <f>+E22/25</f>
        <v>20.536938481065235</v>
      </c>
      <c r="G22" s="64">
        <f t="shared" si="10"/>
        <v>2380.5551401599996</v>
      </c>
      <c r="H22" s="64">
        <f t="shared" si="15"/>
        <v>2380.5551401599996</v>
      </c>
      <c r="I22" s="64">
        <f t="shared" si="11"/>
        <v>549.36310436849499</v>
      </c>
      <c r="J22" s="64">
        <f>+I22/25</f>
        <v>21.974524174739798</v>
      </c>
      <c r="K22" s="64">
        <v>120</v>
      </c>
      <c r="L22" s="64"/>
      <c r="M22" s="64">
        <v>87.103380000000001</v>
      </c>
      <c r="N22" s="285">
        <f t="shared" si="3"/>
        <v>30.947216822079994</v>
      </c>
      <c r="O22" s="285">
        <f t="shared" si="4"/>
        <v>30.947216822079994</v>
      </c>
      <c r="P22" s="285">
        <f t="shared" si="5"/>
        <v>142.83330840959997</v>
      </c>
      <c r="Q22" s="285">
        <f t="shared" si="6"/>
        <v>142.83330840959997</v>
      </c>
      <c r="R22" s="285">
        <f t="shared" si="7"/>
        <v>11.902775700799998</v>
      </c>
      <c r="S22" s="285">
        <f t="shared" si="8"/>
        <v>11.902775700799998</v>
      </c>
    </row>
    <row r="23" spans="1:19" s="94" customFormat="1" x14ac:dyDescent="0.4">
      <c r="A23" s="92">
        <v>2020</v>
      </c>
      <c r="B23" s="180" t="s">
        <v>162</v>
      </c>
      <c r="C23" s="64">
        <v>3146.282248</v>
      </c>
      <c r="D23" s="64">
        <f t="shared" si="13"/>
        <v>3335.0591828799998</v>
      </c>
      <c r="E23" s="64">
        <f t="shared" si="14"/>
        <v>769.63496247201886</v>
      </c>
      <c r="F23" s="64">
        <f>+E23/45</f>
        <v>17.102999166044864</v>
      </c>
      <c r="G23" s="64">
        <f t="shared" si="10"/>
        <v>3568.5133256815998</v>
      </c>
      <c r="H23" s="64">
        <f t="shared" si="17"/>
        <v>3899.9700000000003</v>
      </c>
      <c r="I23" s="64">
        <f t="shared" si="11"/>
        <v>900</v>
      </c>
      <c r="J23" s="64">
        <f t="shared" si="12"/>
        <v>20</v>
      </c>
      <c r="K23" s="64">
        <v>120</v>
      </c>
      <c r="L23" s="64"/>
      <c r="M23" s="64">
        <v>87.103380000000001</v>
      </c>
      <c r="N23" s="285">
        <f t="shared" si="3"/>
        <v>46.390673233860795</v>
      </c>
      <c r="O23" s="285">
        <f t="shared" si="4"/>
        <v>46.390673233860795</v>
      </c>
      <c r="P23" s="285">
        <f t="shared" si="5"/>
        <v>214.11079954089598</v>
      </c>
      <c r="Q23" s="285">
        <f t="shared" si="6"/>
        <v>214.11079954089598</v>
      </c>
      <c r="R23" s="285">
        <f t="shared" si="7"/>
        <v>19.499850000000002</v>
      </c>
      <c r="S23" s="285">
        <f t="shared" si="8"/>
        <v>19.499850000000002</v>
      </c>
    </row>
    <row r="24" spans="1:19" s="94" customFormat="1" x14ac:dyDescent="0.4">
      <c r="A24" s="92">
        <v>2023</v>
      </c>
      <c r="B24" s="93" t="s">
        <v>12</v>
      </c>
      <c r="C24" s="64">
        <v>2972.1691919999998</v>
      </c>
      <c r="D24" s="64">
        <f>SUM(C24*0.06)+C24</f>
        <v>3150.4993435199999</v>
      </c>
      <c r="E24" s="64">
        <f>+D24/4.3333</f>
        <v>727.04390268848215</v>
      </c>
      <c r="F24" s="64">
        <f>+E24/25</f>
        <v>29.081756107539285</v>
      </c>
      <c r="G24" s="64">
        <f t="shared" si="10"/>
        <v>3371.0342975663998</v>
      </c>
      <c r="H24" s="64">
        <f t="shared" si="15"/>
        <v>3371.0342975663998</v>
      </c>
      <c r="I24" s="64">
        <f t="shared" si="11"/>
        <v>777.93697587667589</v>
      </c>
      <c r="J24" s="64">
        <f>+I24/25</f>
        <v>31.117479035067035</v>
      </c>
      <c r="K24" s="64">
        <v>120</v>
      </c>
      <c r="L24" s="64"/>
      <c r="M24" s="64">
        <v>87.103380000000001</v>
      </c>
      <c r="N24" s="285">
        <f t="shared" si="3"/>
        <v>43.823445868363194</v>
      </c>
      <c r="O24" s="285">
        <f t="shared" si="4"/>
        <v>43.823445868363194</v>
      </c>
      <c r="P24" s="285">
        <f t="shared" si="5"/>
        <v>202.26205785398398</v>
      </c>
      <c r="Q24" s="285">
        <f t="shared" si="6"/>
        <v>202.26205785398398</v>
      </c>
      <c r="R24" s="285">
        <f t="shared" si="7"/>
        <v>16.855171487831999</v>
      </c>
      <c r="S24" s="285">
        <f t="shared" si="8"/>
        <v>16.855171487831999</v>
      </c>
    </row>
    <row r="25" spans="1:19" s="94" customFormat="1" x14ac:dyDescent="0.4">
      <c r="A25" s="92">
        <v>2022</v>
      </c>
      <c r="B25" s="93" t="s">
        <v>9</v>
      </c>
      <c r="C25" s="64">
        <v>4471.1639519999999</v>
      </c>
      <c r="D25" s="64">
        <f t="shared" si="13"/>
        <v>4739.4337891200003</v>
      </c>
      <c r="E25" s="64">
        <f t="shared" si="14"/>
        <v>1093.7239030577157</v>
      </c>
      <c r="F25" s="64">
        <f t="shared" ref="F25:F43" si="18">+E25/45</f>
        <v>24.304975623504792</v>
      </c>
      <c r="G25" s="64">
        <f t="shared" si="10"/>
        <v>5071.1941543583998</v>
      </c>
      <c r="H25" s="64">
        <f t="shared" si="15"/>
        <v>5071.1941543583998</v>
      </c>
      <c r="I25" s="64">
        <f t="shared" si="11"/>
        <v>1170.2845762717559</v>
      </c>
      <c r="J25" s="64">
        <f t="shared" si="12"/>
        <v>26.00632391715013</v>
      </c>
      <c r="K25" s="64">
        <v>120</v>
      </c>
      <c r="L25" s="64"/>
      <c r="M25" s="64">
        <v>87.103380000000001</v>
      </c>
      <c r="N25" s="285">
        <f t="shared" si="3"/>
        <v>65.925524006659188</v>
      </c>
      <c r="O25" s="285">
        <f t="shared" si="4"/>
        <v>65.925524006659188</v>
      </c>
      <c r="P25" s="285">
        <f t="shared" si="5"/>
        <v>304.27164926150397</v>
      </c>
      <c r="Q25" s="285">
        <f t="shared" si="6"/>
        <v>304.27164926150397</v>
      </c>
      <c r="R25" s="285">
        <f t="shared" si="7"/>
        <v>25.355970771791998</v>
      </c>
      <c r="S25" s="285">
        <f t="shared" si="8"/>
        <v>25.355970771791998</v>
      </c>
    </row>
    <row r="26" spans="1:19" s="94" customFormat="1" x14ac:dyDescent="0.4">
      <c r="A26" s="92">
        <v>2046</v>
      </c>
      <c r="B26" s="93" t="s">
        <v>77</v>
      </c>
      <c r="C26" s="64">
        <v>1905.7154879999998</v>
      </c>
      <c r="D26" s="64">
        <f>SUM(C26*0.06)+C26</f>
        <v>2020.0584172799997</v>
      </c>
      <c r="E26" s="64">
        <f>+D26/4.3333</f>
        <v>466.17091299471525</v>
      </c>
      <c r="F26" s="64">
        <f t="shared" si="18"/>
        <v>10.359353622104784</v>
      </c>
      <c r="G26" s="64"/>
      <c r="H26" s="64">
        <v>1304.3699999999999</v>
      </c>
      <c r="I26" s="64">
        <f t="shared" si="11"/>
        <v>301.01077700597693</v>
      </c>
      <c r="J26" s="64">
        <f t="shared" si="12"/>
        <v>6.6891283779105981</v>
      </c>
      <c r="K26" s="64">
        <v>120</v>
      </c>
      <c r="L26" s="64"/>
      <c r="M26" s="64"/>
      <c r="N26" s="64"/>
      <c r="O26" s="64"/>
      <c r="P26" s="285"/>
      <c r="Q26" s="285"/>
      <c r="R26" s="285">
        <f t="shared" si="0"/>
        <v>6.5218499999999997</v>
      </c>
      <c r="S26" s="285">
        <f t="shared" si="1"/>
        <v>6.5218499999999997</v>
      </c>
    </row>
    <row r="27" spans="1:19" s="94" customFormat="1" x14ac:dyDescent="0.4">
      <c r="A27" s="92">
        <v>2048</v>
      </c>
      <c r="B27" s="93" t="s">
        <v>76</v>
      </c>
      <c r="C27" s="64">
        <v>2059.4352040000003</v>
      </c>
      <c r="D27" s="64">
        <f t="shared" si="13"/>
        <v>2183.0013162400005</v>
      </c>
      <c r="E27" s="64">
        <f t="shared" si="14"/>
        <v>503.77340969699776</v>
      </c>
      <c r="F27" s="64">
        <f t="shared" si="18"/>
        <v>11.194964659933284</v>
      </c>
      <c r="G27" s="64"/>
      <c r="H27" s="64">
        <v>2606.88</v>
      </c>
      <c r="I27" s="64">
        <f t="shared" si="11"/>
        <v>601.59231994092261</v>
      </c>
      <c r="J27" s="64">
        <f t="shared" si="12"/>
        <v>13.368718220909392</v>
      </c>
      <c r="K27" s="64">
        <v>120</v>
      </c>
      <c r="L27" s="64"/>
      <c r="M27" s="64"/>
      <c r="N27" s="64"/>
      <c r="O27" s="64"/>
      <c r="P27" s="285"/>
      <c r="Q27" s="285"/>
      <c r="R27" s="285">
        <f t="shared" si="0"/>
        <v>13.034400000000002</v>
      </c>
      <c r="S27" s="285">
        <f t="shared" si="1"/>
        <v>13.034400000000002</v>
      </c>
    </row>
    <row r="28" spans="1:19" s="94" customFormat="1" x14ac:dyDescent="0.4">
      <c r="A28" s="92">
        <v>2050</v>
      </c>
      <c r="B28" s="93" t="s">
        <v>74</v>
      </c>
      <c r="C28" s="64">
        <v>2274.3574120000003</v>
      </c>
      <c r="D28" s="64">
        <f t="shared" si="13"/>
        <v>2410.8188567200004</v>
      </c>
      <c r="E28" s="64">
        <f t="shared" si="14"/>
        <v>556.3470926822514</v>
      </c>
      <c r="F28" s="64">
        <f t="shared" si="18"/>
        <v>12.363268726272253</v>
      </c>
      <c r="G28" s="64"/>
      <c r="H28" s="64">
        <v>4021.78</v>
      </c>
      <c r="I28" s="64">
        <f t="shared" si="11"/>
        <v>928.11021623243255</v>
      </c>
      <c r="J28" s="64">
        <f t="shared" si="12"/>
        <v>20.624671471831835</v>
      </c>
      <c r="K28" s="64">
        <v>120</v>
      </c>
      <c r="L28" s="64"/>
      <c r="M28" s="64"/>
      <c r="N28" s="64"/>
      <c r="O28" s="64"/>
      <c r="P28" s="285"/>
      <c r="Q28" s="285"/>
      <c r="R28" s="285">
        <f t="shared" si="0"/>
        <v>20.108900000000002</v>
      </c>
      <c r="S28" s="285">
        <f t="shared" si="1"/>
        <v>20.108900000000002</v>
      </c>
    </row>
    <row r="29" spans="1:19" s="94" customFormat="1" x14ac:dyDescent="0.4">
      <c r="A29" s="92">
        <v>2052</v>
      </c>
      <c r="B29" s="93" t="s">
        <v>75</v>
      </c>
      <c r="C29" s="64">
        <v>2508.313404</v>
      </c>
      <c r="D29" s="64">
        <f t="shared" si="13"/>
        <v>2658.81220824</v>
      </c>
      <c r="E29" s="64">
        <f t="shared" si="14"/>
        <v>613.57676787667594</v>
      </c>
      <c r="F29" s="64">
        <f t="shared" si="18"/>
        <v>13.635039286148354</v>
      </c>
      <c r="G29" s="64">
        <f t="shared" ref="G29:G33" si="19">SUM(D29*0.07)+D29</f>
        <v>2844.9290628168001</v>
      </c>
      <c r="H29" s="64">
        <v>5869.5</v>
      </c>
      <c r="I29" s="64">
        <f t="shared" si="11"/>
        <v>1354.5104193109178</v>
      </c>
      <c r="J29" s="64">
        <f t="shared" si="12"/>
        <v>30.100231540242618</v>
      </c>
      <c r="K29" s="64">
        <v>120</v>
      </c>
      <c r="L29" s="64"/>
      <c r="M29" s="64">
        <v>47.970300000000002</v>
      </c>
      <c r="N29" s="285">
        <f>+G29*0.013</f>
        <v>36.984077816618402</v>
      </c>
      <c r="O29" s="285">
        <f>+G29*0.013</f>
        <v>36.984077816618402</v>
      </c>
      <c r="P29" s="285">
        <f>+G29*0.06</f>
        <v>170.695743769008</v>
      </c>
      <c r="Q29" s="285">
        <f>+G29*0.06</f>
        <v>170.695743769008</v>
      </c>
      <c r="R29" s="285">
        <f t="shared" si="0"/>
        <v>29.3475</v>
      </c>
      <c r="S29" s="285">
        <f t="shared" si="1"/>
        <v>29.3475</v>
      </c>
    </row>
    <row r="30" spans="1:19" s="94" customFormat="1" x14ac:dyDescent="0.4">
      <c r="A30" s="92">
        <v>4000</v>
      </c>
      <c r="B30" s="180" t="s">
        <v>70</v>
      </c>
      <c r="C30" s="64">
        <v>1905.7154879999998</v>
      </c>
      <c r="D30" s="64">
        <f>SUM(C30*0.06)+C30</f>
        <v>2020.0584172799997</v>
      </c>
      <c r="E30" s="64">
        <f>+D30/4.3333</f>
        <v>466.17091299471525</v>
      </c>
      <c r="F30" s="64">
        <f t="shared" si="18"/>
        <v>10.359353622104784</v>
      </c>
      <c r="G30" s="64"/>
      <c r="H30" s="64">
        <v>1304.3699999999999</v>
      </c>
      <c r="I30" s="64">
        <f t="shared" si="11"/>
        <v>301.01077700597693</v>
      </c>
      <c r="J30" s="64">
        <f t="shared" si="12"/>
        <v>6.6891283779105981</v>
      </c>
      <c r="K30" s="64">
        <v>120</v>
      </c>
      <c r="L30" s="64"/>
      <c r="M30" s="64"/>
      <c r="N30" s="64"/>
      <c r="O30" s="64"/>
      <c r="P30" s="285"/>
      <c r="Q30" s="285"/>
      <c r="R30" s="285">
        <f t="shared" si="0"/>
        <v>6.5218499999999997</v>
      </c>
      <c r="S30" s="285">
        <f t="shared" si="1"/>
        <v>6.5218499999999997</v>
      </c>
    </row>
    <row r="31" spans="1:19" s="94" customFormat="1" x14ac:dyDescent="0.4">
      <c r="A31" s="92">
        <v>4001</v>
      </c>
      <c r="B31" s="180" t="s">
        <v>71</v>
      </c>
      <c r="C31" s="64">
        <v>2059.4352040000003</v>
      </c>
      <c r="D31" s="64">
        <f>SUM(C31*0.06)+C31</f>
        <v>2183.0013162400005</v>
      </c>
      <c r="E31" s="64">
        <f>+D31/4.3333</f>
        <v>503.77340969699776</v>
      </c>
      <c r="F31" s="64">
        <f t="shared" si="18"/>
        <v>11.194964659933284</v>
      </c>
      <c r="G31" s="64"/>
      <c r="H31" s="64">
        <v>2606.88</v>
      </c>
      <c r="I31" s="64">
        <f t="shared" si="11"/>
        <v>601.59231994092261</v>
      </c>
      <c r="J31" s="64">
        <f t="shared" si="12"/>
        <v>13.368718220909392</v>
      </c>
      <c r="K31" s="64">
        <v>120</v>
      </c>
      <c r="L31" s="64"/>
      <c r="M31" s="64"/>
      <c r="N31" s="64"/>
      <c r="O31" s="64"/>
      <c r="P31" s="285"/>
      <c r="Q31" s="285"/>
      <c r="R31" s="285">
        <f t="shared" si="0"/>
        <v>13.034400000000002</v>
      </c>
      <c r="S31" s="285">
        <f t="shared" si="1"/>
        <v>13.034400000000002</v>
      </c>
    </row>
    <row r="32" spans="1:19" s="94" customFormat="1" x14ac:dyDescent="0.4">
      <c r="A32" s="92">
        <v>4002</v>
      </c>
      <c r="B32" s="180" t="s">
        <v>72</v>
      </c>
      <c r="C32" s="64">
        <v>2274.3574120000003</v>
      </c>
      <c r="D32" s="64">
        <f>SUM(C32*0.06)+C32</f>
        <v>2410.8188567200004</v>
      </c>
      <c r="E32" s="64">
        <f>+D32/4.3333</f>
        <v>556.3470926822514</v>
      </c>
      <c r="F32" s="64">
        <f t="shared" si="18"/>
        <v>12.363268726272253</v>
      </c>
      <c r="G32" s="64"/>
      <c r="H32" s="64">
        <v>4021.78</v>
      </c>
      <c r="I32" s="64">
        <f t="shared" si="11"/>
        <v>928.11021623243255</v>
      </c>
      <c r="J32" s="64">
        <f t="shared" si="12"/>
        <v>20.624671471831835</v>
      </c>
      <c r="K32" s="64">
        <v>120</v>
      </c>
      <c r="L32" s="64"/>
      <c r="M32" s="64"/>
      <c r="N32" s="64"/>
      <c r="O32" s="64"/>
      <c r="P32" s="285"/>
      <c r="Q32" s="285"/>
      <c r="R32" s="285">
        <f t="shared" si="0"/>
        <v>20.108900000000002</v>
      </c>
      <c r="S32" s="285">
        <f t="shared" si="1"/>
        <v>20.108900000000002</v>
      </c>
    </row>
    <row r="33" spans="1:19" s="94" customFormat="1" x14ac:dyDescent="0.4">
      <c r="A33" s="92">
        <v>4003</v>
      </c>
      <c r="B33" s="180" t="s">
        <v>73</v>
      </c>
      <c r="C33" s="64">
        <v>2508.313404</v>
      </c>
      <c r="D33" s="64">
        <f>SUM(C33*0.06)+C33</f>
        <v>2658.81220824</v>
      </c>
      <c r="E33" s="64">
        <f>+D33/4.3333</f>
        <v>613.57676787667594</v>
      </c>
      <c r="F33" s="64">
        <f t="shared" si="18"/>
        <v>13.635039286148354</v>
      </c>
      <c r="G33" s="64">
        <f t="shared" si="19"/>
        <v>2844.9290628168001</v>
      </c>
      <c r="H33" s="64">
        <v>5869.5</v>
      </c>
      <c r="I33" s="64">
        <f t="shared" si="11"/>
        <v>1354.5104193109178</v>
      </c>
      <c r="J33" s="64">
        <f t="shared" si="12"/>
        <v>30.100231540242618</v>
      </c>
      <c r="K33" s="64">
        <v>120</v>
      </c>
      <c r="L33" s="64"/>
      <c r="M33" s="64">
        <v>47.970300000000002</v>
      </c>
      <c r="N33" s="285">
        <f>+G33*0.013</f>
        <v>36.984077816618402</v>
      </c>
      <c r="O33" s="285">
        <f>+G33*0.013</f>
        <v>36.984077816618402</v>
      </c>
      <c r="P33" s="285">
        <f>+G33*0.06</f>
        <v>170.695743769008</v>
      </c>
      <c r="Q33" s="285">
        <f>+G33*0.06</f>
        <v>170.695743769008</v>
      </c>
      <c r="R33" s="285">
        <f t="shared" si="0"/>
        <v>29.3475</v>
      </c>
      <c r="S33" s="285">
        <f t="shared" si="1"/>
        <v>29.3475</v>
      </c>
    </row>
    <row r="34" spans="1:19" s="94" customFormat="1" x14ac:dyDescent="0.4">
      <c r="A34" s="92">
        <v>3028</v>
      </c>
      <c r="B34" s="93" t="s">
        <v>45</v>
      </c>
      <c r="C34" s="64">
        <v>2539.6056639999997</v>
      </c>
      <c r="D34" s="64">
        <f>SUM(C34*0.06)+C34</f>
        <v>2691.9820038399998</v>
      </c>
      <c r="E34" s="64">
        <f>+D34/4.3333</f>
        <v>621.23139497380737</v>
      </c>
      <c r="F34" s="64">
        <f t="shared" si="18"/>
        <v>13.805142110529053</v>
      </c>
      <c r="G34" s="64">
        <f t="shared" si="10"/>
        <v>2880.4207441087997</v>
      </c>
      <c r="H34" s="64">
        <f>SUM(20*45)*4.3333</f>
        <v>3899.9700000000003</v>
      </c>
      <c r="I34" s="64">
        <f t="shared" si="11"/>
        <v>900</v>
      </c>
      <c r="J34" s="64">
        <f t="shared" si="12"/>
        <v>20</v>
      </c>
      <c r="K34" s="64">
        <v>120</v>
      </c>
      <c r="L34" s="64"/>
      <c r="M34" s="64">
        <v>87.103380000000001</v>
      </c>
      <c r="N34" s="285">
        <f t="shared" ref="N34:N54" si="20">+G34*0.013</f>
        <v>37.445469673414394</v>
      </c>
      <c r="O34" s="285">
        <f t="shared" ref="O34:O54" si="21">+G34*0.013</f>
        <v>37.445469673414394</v>
      </c>
      <c r="P34" s="285">
        <f t="shared" ref="P34:P54" si="22">+G34*0.06</f>
        <v>172.82524464652798</v>
      </c>
      <c r="Q34" s="285">
        <f t="shared" ref="Q34:Q54" si="23">+G34*0.06</f>
        <v>172.82524464652798</v>
      </c>
      <c r="R34" s="285">
        <f t="shared" ref="R34:R54" si="24">+H34*0.005</f>
        <v>19.499850000000002</v>
      </c>
      <c r="S34" s="285">
        <f t="shared" ref="S34:S54" si="25">+H34*0.005</f>
        <v>19.499850000000002</v>
      </c>
    </row>
    <row r="35" spans="1:19" s="94" customFormat="1" x14ac:dyDescent="0.4">
      <c r="A35" s="92">
        <v>3026</v>
      </c>
      <c r="B35" s="93" t="s">
        <v>44</v>
      </c>
      <c r="C35" s="64">
        <v>3607.4076879999998</v>
      </c>
      <c r="D35" s="64">
        <f t="shared" si="13"/>
        <v>3823.8521492799996</v>
      </c>
      <c r="E35" s="64">
        <f t="shared" si="14"/>
        <v>882.4342070200538</v>
      </c>
      <c r="F35" s="64">
        <f t="shared" si="18"/>
        <v>19.609649044890084</v>
      </c>
      <c r="G35" s="64">
        <f t="shared" si="10"/>
        <v>4091.5217997295995</v>
      </c>
      <c r="H35" s="64">
        <f t="shared" si="15"/>
        <v>4091.5217997295995</v>
      </c>
      <c r="I35" s="64">
        <f t="shared" si="11"/>
        <v>944.20460151145755</v>
      </c>
      <c r="J35" s="64">
        <f t="shared" si="12"/>
        <v>20.982324478032389</v>
      </c>
      <c r="K35" s="64">
        <v>120</v>
      </c>
      <c r="L35" s="64"/>
      <c r="M35" s="64">
        <v>87.103380000000001</v>
      </c>
      <c r="N35" s="285">
        <f t="shared" si="20"/>
        <v>53.189783396484792</v>
      </c>
      <c r="O35" s="285">
        <f t="shared" si="21"/>
        <v>53.189783396484792</v>
      </c>
      <c r="P35" s="285">
        <f t="shared" si="22"/>
        <v>245.49130798377595</v>
      </c>
      <c r="Q35" s="285">
        <f t="shared" si="23"/>
        <v>245.49130798377595</v>
      </c>
      <c r="R35" s="285">
        <f t="shared" si="24"/>
        <v>20.457608998647999</v>
      </c>
      <c r="S35" s="285">
        <f t="shared" si="25"/>
        <v>20.457608998647999</v>
      </c>
    </row>
    <row r="36" spans="1:19" s="94" customFormat="1" x14ac:dyDescent="0.4">
      <c r="A36" s="92">
        <v>3032</v>
      </c>
      <c r="B36" s="180" t="s">
        <v>141</v>
      </c>
      <c r="C36" s="64">
        <v>5752.5398640000003</v>
      </c>
      <c r="D36" s="64">
        <f t="shared" si="13"/>
        <v>6097.6922558400001</v>
      </c>
      <c r="E36" s="64">
        <f t="shared" si="14"/>
        <v>1407.1705757367363</v>
      </c>
      <c r="F36" s="64">
        <f t="shared" si="18"/>
        <v>31.27045723859414</v>
      </c>
      <c r="G36" s="64">
        <f t="shared" si="10"/>
        <v>6524.5307137487998</v>
      </c>
      <c r="H36" s="64">
        <f t="shared" si="15"/>
        <v>6524.5307137487998</v>
      </c>
      <c r="I36" s="64">
        <f t="shared" si="11"/>
        <v>1505.6725160383078</v>
      </c>
      <c r="J36" s="64">
        <f t="shared" si="12"/>
        <v>33.459389245295725</v>
      </c>
      <c r="K36" s="64">
        <v>120</v>
      </c>
      <c r="L36" s="64"/>
      <c r="M36" s="64">
        <v>87.103380000000001</v>
      </c>
      <c r="N36" s="285">
        <f t="shared" si="20"/>
        <v>84.818899278734392</v>
      </c>
      <c r="O36" s="285">
        <f t="shared" si="21"/>
        <v>84.818899278734392</v>
      </c>
      <c r="P36" s="285">
        <f t="shared" si="22"/>
        <v>391.47184282492799</v>
      </c>
      <c r="Q36" s="285">
        <f t="shared" si="23"/>
        <v>391.47184282492799</v>
      </c>
      <c r="R36" s="285">
        <f t="shared" si="24"/>
        <v>32.622653568743999</v>
      </c>
      <c r="S36" s="285">
        <f t="shared" si="25"/>
        <v>32.622653568743999</v>
      </c>
    </row>
    <row r="37" spans="1:19" s="94" customFormat="1" x14ac:dyDescent="0.4">
      <c r="A37" s="92">
        <v>2060</v>
      </c>
      <c r="B37" s="93" t="s">
        <v>13</v>
      </c>
      <c r="C37" s="64">
        <v>5951.1249280000002</v>
      </c>
      <c r="D37" s="64">
        <f t="shared" si="13"/>
        <v>6308.1924236800005</v>
      </c>
      <c r="E37" s="64">
        <f t="shared" si="14"/>
        <v>1455.7479112177787</v>
      </c>
      <c r="F37" s="64">
        <f t="shared" si="18"/>
        <v>32.349953582617303</v>
      </c>
      <c r="G37" s="64">
        <f t="shared" si="10"/>
        <v>6749.7658933376006</v>
      </c>
      <c r="H37" s="64">
        <f t="shared" si="15"/>
        <v>6749.7658933376006</v>
      </c>
      <c r="I37" s="64">
        <f t="shared" si="11"/>
        <v>1557.6502650030232</v>
      </c>
      <c r="J37" s="64">
        <f t="shared" si="12"/>
        <v>34.614450333400512</v>
      </c>
      <c r="K37" s="64">
        <v>120</v>
      </c>
      <c r="L37" s="64"/>
      <c r="M37" s="64">
        <v>90.887579999999986</v>
      </c>
      <c r="N37" s="285">
        <f t="shared" si="20"/>
        <v>87.746956613388804</v>
      </c>
      <c r="O37" s="285">
        <f t="shared" si="21"/>
        <v>87.746956613388804</v>
      </c>
      <c r="P37" s="285">
        <f t="shared" si="22"/>
        <v>404.98595360025604</v>
      </c>
      <c r="Q37" s="285">
        <f t="shared" si="23"/>
        <v>404.98595360025604</v>
      </c>
      <c r="R37" s="285">
        <f t="shared" si="24"/>
        <v>33.748829466688001</v>
      </c>
      <c r="S37" s="285">
        <f t="shared" si="25"/>
        <v>33.748829466688001</v>
      </c>
    </row>
    <row r="38" spans="1:19" s="94" customFormat="1" x14ac:dyDescent="0.4">
      <c r="A38" s="92">
        <v>2054</v>
      </c>
      <c r="B38" s="93" t="s">
        <v>16</v>
      </c>
      <c r="C38" s="64">
        <v>5862.7313160000003</v>
      </c>
      <c r="D38" s="64">
        <f t="shared" si="13"/>
        <v>6214.4951949599999</v>
      </c>
      <c r="E38" s="64">
        <f t="shared" si="14"/>
        <v>1434.1253074931344</v>
      </c>
      <c r="F38" s="64">
        <f t="shared" si="18"/>
        <v>31.86945127762521</v>
      </c>
      <c r="G38" s="64">
        <f t="shared" si="10"/>
        <v>6649.5098586071999</v>
      </c>
      <c r="H38" s="64">
        <f t="shared" si="15"/>
        <v>6649.5098586071999</v>
      </c>
      <c r="I38" s="64">
        <f t="shared" si="11"/>
        <v>1534.5140790176538</v>
      </c>
      <c r="J38" s="64">
        <f t="shared" si="12"/>
        <v>34.100312867058975</v>
      </c>
      <c r="K38" s="64">
        <v>120</v>
      </c>
      <c r="L38" s="64"/>
      <c r="M38" s="64">
        <v>90.887579999999986</v>
      </c>
      <c r="N38" s="285">
        <f t="shared" si="20"/>
        <v>86.443628161893599</v>
      </c>
      <c r="O38" s="285">
        <f t="shared" si="21"/>
        <v>86.443628161893599</v>
      </c>
      <c r="P38" s="285">
        <f t="shared" si="22"/>
        <v>398.97059151643197</v>
      </c>
      <c r="Q38" s="285">
        <f t="shared" si="23"/>
        <v>398.97059151643197</v>
      </c>
      <c r="R38" s="285">
        <f t="shared" si="24"/>
        <v>33.247549293036002</v>
      </c>
      <c r="S38" s="285">
        <f t="shared" si="25"/>
        <v>33.247549293036002</v>
      </c>
    </row>
    <row r="39" spans="1:19" s="94" customFormat="1" ht="26.25" customHeight="1" x14ac:dyDescent="0.4">
      <c r="A39" s="92">
        <v>3040</v>
      </c>
      <c r="B39" s="93" t="s">
        <v>19</v>
      </c>
      <c r="C39" s="64">
        <v>2217.1998799999997</v>
      </c>
      <c r="D39" s="64">
        <f>SUM(C39*0.06)+C39</f>
        <v>2350.2318727999996</v>
      </c>
      <c r="E39" s="64">
        <f>+D39/4.3333</f>
        <v>542.36537345671877</v>
      </c>
      <c r="F39" s="64">
        <f t="shared" si="18"/>
        <v>12.05256385459375</v>
      </c>
      <c r="G39" s="64">
        <f t="shared" si="10"/>
        <v>2514.7481038959995</v>
      </c>
      <c r="H39" s="64">
        <f t="shared" si="16"/>
        <v>3899.9700000000003</v>
      </c>
      <c r="I39" s="64">
        <f t="shared" si="11"/>
        <v>900</v>
      </c>
      <c r="J39" s="64">
        <f t="shared" si="12"/>
        <v>20</v>
      </c>
      <c r="K39" s="64">
        <v>120</v>
      </c>
      <c r="L39" s="64"/>
      <c r="M39" s="64">
        <v>87.103380000000001</v>
      </c>
      <c r="N39" s="285">
        <f t="shared" si="20"/>
        <v>32.691725350647992</v>
      </c>
      <c r="O39" s="285">
        <f t="shared" si="21"/>
        <v>32.691725350647992</v>
      </c>
      <c r="P39" s="285">
        <f t="shared" si="22"/>
        <v>150.88488623375997</v>
      </c>
      <c r="Q39" s="285">
        <f t="shared" si="23"/>
        <v>150.88488623375997</v>
      </c>
      <c r="R39" s="285">
        <f t="shared" si="24"/>
        <v>19.499850000000002</v>
      </c>
      <c r="S39" s="285">
        <f t="shared" si="25"/>
        <v>19.499850000000002</v>
      </c>
    </row>
    <row r="40" spans="1:19" s="94" customFormat="1" x14ac:dyDescent="0.4">
      <c r="A40" s="92">
        <v>3084</v>
      </c>
      <c r="B40" s="93" t="s">
        <v>103</v>
      </c>
      <c r="C40" s="64">
        <v>2283.7169999999996</v>
      </c>
      <c r="D40" s="64">
        <f>SUM(C40*0.06)+C40</f>
        <v>2420.7400199999997</v>
      </c>
      <c r="E40" s="64">
        <f>+D40/4.3333</f>
        <v>558.6366095123808</v>
      </c>
      <c r="F40" s="64">
        <f t="shared" si="18"/>
        <v>12.414146878052907</v>
      </c>
      <c r="G40" s="64">
        <f t="shared" si="10"/>
        <v>2590.1918213999998</v>
      </c>
      <c r="H40" s="64">
        <f t="shared" si="16"/>
        <v>3899.9700000000003</v>
      </c>
      <c r="I40" s="64">
        <f t="shared" si="11"/>
        <v>900</v>
      </c>
      <c r="J40" s="64">
        <f t="shared" si="12"/>
        <v>20</v>
      </c>
      <c r="K40" s="64">
        <v>120</v>
      </c>
      <c r="L40" s="64"/>
      <c r="M40" s="64">
        <v>87.103380000000001</v>
      </c>
      <c r="N40" s="285">
        <f t="shared" si="20"/>
        <v>33.672493678199999</v>
      </c>
      <c r="O40" s="285">
        <f t="shared" si="21"/>
        <v>33.672493678199999</v>
      </c>
      <c r="P40" s="285">
        <f t="shared" si="22"/>
        <v>155.41150928399998</v>
      </c>
      <c r="Q40" s="285">
        <f t="shared" si="23"/>
        <v>155.41150928399998</v>
      </c>
      <c r="R40" s="285">
        <f t="shared" si="24"/>
        <v>19.499850000000002</v>
      </c>
      <c r="S40" s="285">
        <f t="shared" si="25"/>
        <v>19.499850000000002</v>
      </c>
    </row>
    <row r="41" spans="1:19" s="94" customFormat="1" x14ac:dyDescent="0.4">
      <c r="A41" s="92">
        <v>3038</v>
      </c>
      <c r="B41" s="93" t="s">
        <v>102</v>
      </c>
      <c r="C41" s="64">
        <v>3607.4076879999998</v>
      </c>
      <c r="D41" s="64">
        <f t="shared" si="13"/>
        <v>3823.8521492799996</v>
      </c>
      <c r="E41" s="64">
        <f t="shared" si="14"/>
        <v>882.4342070200538</v>
      </c>
      <c r="F41" s="64">
        <f t="shared" si="18"/>
        <v>19.609649044890084</v>
      </c>
      <c r="G41" s="64">
        <f t="shared" si="10"/>
        <v>4091.5217997295995</v>
      </c>
      <c r="H41" s="64">
        <f t="shared" si="15"/>
        <v>4091.5217997295995</v>
      </c>
      <c r="I41" s="64">
        <f t="shared" si="11"/>
        <v>944.20460151145755</v>
      </c>
      <c r="J41" s="64">
        <f t="shared" si="12"/>
        <v>20.982324478032389</v>
      </c>
      <c r="K41" s="64">
        <v>120</v>
      </c>
      <c r="L41" s="64"/>
      <c r="M41" s="64">
        <v>87.103380000000001</v>
      </c>
      <c r="N41" s="285">
        <f t="shared" si="20"/>
        <v>53.189783396484792</v>
      </c>
      <c r="O41" s="285">
        <f t="shared" si="21"/>
        <v>53.189783396484792</v>
      </c>
      <c r="P41" s="285">
        <f t="shared" si="22"/>
        <v>245.49130798377595</v>
      </c>
      <c r="Q41" s="285">
        <f t="shared" si="23"/>
        <v>245.49130798377595</v>
      </c>
      <c r="R41" s="285">
        <f t="shared" si="24"/>
        <v>20.457608998647999</v>
      </c>
      <c r="S41" s="285">
        <f t="shared" si="25"/>
        <v>20.457608998647999</v>
      </c>
    </row>
    <row r="42" spans="1:19" s="94" customFormat="1" x14ac:dyDescent="0.4">
      <c r="A42" s="284">
        <v>3088</v>
      </c>
      <c r="B42" s="180" t="s">
        <v>197</v>
      </c>
      <c r="C42" s="64"/>
      <c r="D42" s="64"/>
      <c r="E42" s="64"/>
      <c r="F42" s="64"/>
      <c r="G42" s="64">
        <f>SUM(11.69*45)*4.3333</f>
        <v>2279.5324649999998</v>
      </c>
      <c r="H42" s="64">
        <f t="shared" ref="H42" si="26">SUM(20*45)*4.3333</f>
        <v>3899.9700000000003</v>
      </c>
      <c r="I42" s="64">
        <f t="shared" si="11"/>
        <v>900</v>
      </c>
      <c r="J42" s="64">
        <f t="shared" si="12"/>
        <v>20</v>
      </c>
      <c r="K42" s="64">
        <v>120</v>
      </c>
      <c r="L42" s="64"/>
      <c r="M42" s="64">
        <v>87.1</v>
      </c>
      <c r="N42" s="285">
        <f t="shared" si="20"/>
        <v>29.633922044999995</v>
      </c>
      <c r="O42" s="285">
        <f t="shared" si="21"/>
        <v>29.633922044999995</v>
      </c>
      <c r="P42" s="285">
        <f t="shared" si="22"/>
        <v>136.77194789999999</v>
      </c>
      <c r="Q42" s="285">
        <f t="shared" si="23"/>
        <v>136.77194789999999</v>
      </c>
      <c r="R42" s="285">
        <f t="shared" si="24"/>
        <v>19.499850000000002</v>
      </c>
      <c r="S42" s="285">
        <f t="shared" si="25"/>
        <v>19.499850000000002</v>
      </c>
    </row>
    <row r="43" spans="1:19" s="94" customFormat="1" x14ac:dyDescent="0.4">
      <c r="A43" s="284">
        <v>3087</v>
      </c>
      <c r="B43" s="180" t="s">
        <v>198</v>
      </c>
      <c r="C43" s="64">
        <v>3932.6</v>
      </c>
      <c r="D43" s="64">
        <f t="shared" si="13"/>
        <v>4168.5559999999996</v>
      </c>
      <c r="E43" s="64">
        <f t="shared" si="14"/>
        <v>961.98186139893369</v>
      </c>
      <c r="F43" s="64">
        <f t="shared" si="18"/>
        <v>21.377374697754082</v>
      </c>
      <c r="G43" s="64">
        <f t="shared" ref="G43:H43" si="27">SUM(20*45)*4.3333</f>
        <v>3899.9700000000003</v>
      </c>
      <c r="H43" s="64">
        <f t="shared" si="27"/>
        <v>3899.9700000000003</v>
      </c>
      <c r="I43" s="64">
        <f t="shared" si="11"/>
        <v>900</v>
      </c>
      <c r="J43" s="64">
        <f t="shared" si="12"/>
        <v>20</v>
      </c>
      <c r="K43" s="64">
        <v>120</v>
      </c>
      <c r="L43" s="64"/>
      <c r="M43" s="64">
        <v>87.103380000000001</v>
      </c>
      <c r="N43" s="285">
        <f t="shared" si="20"/>
        <v>50.69961</v>
      </c>
      <c r="O43" s="285">
        <f t="shared" si="21"/>
        <v>50.69961</v>
      </c>
      <c r="P43" s="285">
        <f t="shared" si="22"/>
        <v>233.9982</v>
      </c>
      <c r="Q43" s="285">
        <f t="shared" si="23"/>
        <v>233.9982</v>
      </c>
      <c r="R43" s="285">
        <f t="shared" si="24"/>
        <v>19.499850000000002</v>
      </c>
      <c r="S43" s="285">
        <f t="shared" si="25"/>
        <v>19.499850000000002</v>
      </c>
    </row>
    <row r="44" spans="1:19" s="94" customFormat="1" x14ac:dyDescent="0.4">
      <c r="A44" s="92">
        <v>2066</v>
      </c>
      <c r="B44" s="93" t="s">
        <v>61</v>
      </c>
      <c r="C44" s="64">
        <v>1383.3875559999999</v>
      </c>
      <c r="D44" s="64">
        <f t="shared" ref="D44:D49" si="28">SUM(C44*0.06)+C44</f>
        <v>1466.3908093599998</v>
      </c>
      <c r="E44" s="64">
        <f t="shared" ref="E44:E49" si="29">+D44/4.3333</f>
        <v>338.40048216370889</v>
      </c>
      <c r="F44" s="64">
        <f>+E44/25</f>
        <v>13.536019286548356</v>
      </c>
      <c r="G44" s="64">
        <f t="shared" si="10"/>
        <v>1569.0381660151997</v>
      </c>
      <c r="H44" s="64">
        <f>SUM(20*25)*4.3333</f>
        <v>2166.65</v>
      </c>
      <c r="I44" s="64">
        <f t="shared" si="11"/>
        <v>500</v>
      </c>
      <c r="J44" s="64">
        <f>+I44/25</f>
        <v>20</v>
      </c>
      <c r="K44" s="64">
        <v>120</v>
      </c>
      <c r="L44" s="64"/>
      <c r="M44" s="64">
        <v>66.902429999999995</v>
      </c>
      <c r="N44" s="285">
        <f t="shared" si="20"/>
        <v>20.397496158197598</v>
      </c>
      <c r="O44" s="285">
        <f t="shared" si="21"/>
        <v>20.397496158197598</v>
      </c>
      <c r="P44" s="285">
        <f t="shared" si="22"/>
        <v>94.142289960911981</v>
      </c>
      <c r="Q44" s="285">
        <f t="shared" si="23"/>
        <v>94.142289960911981</v>
      </c>
      <c r="R44" s="285">
        <f t="shared" si="24"/>
        <v>10.833250000000001</v>
      </c>
      <c r="S44" s="285">
        <f t="shared" si="25"/>
        <v>10.833250000000001</v>
      </c>
    </row>
    <row r="45" spans="1:19" s="94" customFormat="1" x14ac:dyDescent="0.4">
      <c r="A45" s="92">
        <v>2067</v>
      </c>
      <c r="B45" s="93" t="s">
        <v>27</v>
      </c>
      <c r="C45" s="64">
        <v>2077.1094320000002</v>
      </c>
      <c r="D45" s="64">
        <f t="shared" si="28"/>
        <v>2201.73599792</v>
      </c>
      <c r="E45" s="64">
        <f t="shared" si="29"/>
        <v>508.09683103408486</v>
      </c>
      <c r="F45" s="64">
        <f>+E45/45</f>
        <v>11.29104068964633</v>
      </c>
      <c r="G45" s="64">
        <f t="shared" si="10"/>
        <v>2355.8575177744001</v>
      </c>
      <c r="H45" s="64">
        <f t="shared" ref="H45:H47" si="30">SUM(20*45)*4.3333</f>
        <v>3899.9700000000003</v>
      </c>
      <c r="I45" s="64">
        <f t="shared" si="11"/>
        <v>900</v>
      </c>
      <c r="J45" s="64">
        <f t="shared" si="12"/>
        <v>20</v>
      </c>
      <c r="K45" s="64">
        <v>120</v>
      </c>
      <c r="L45" s="64"/>
      <c r="M45" s="64">
        <v>66.902429999999995</v>
      </c>
      <c r="N45" s="285">
        <f t="shared" si="20"/>
        <v>30.626147731067199</v>
      </c>
      <c r="O45" s="285">
        <f t="shared" si="21"/>
        <v>30.626147731067199</v>
      </c>
      <c r="P45" s="285">
        <f t="shared" si="22"/>
        <v>141.35145106646399</v>
      </c>
      <c r="Q45" s="285">
        <f t="shared" si="23"/>
        <v>141.35145106646399</v>
      </c>
      <c r="R45" s="285">
        <f t="shared" si="24"/>
        <v>19.499850000000002</v>
      </c>
      <c r="S45" s="285">
        <f t="shared" si="25"/>
        <v>19.499850000000002</v>
      </c>
    </row>
    <row r="46" spans="1:19" s="94" customFormat="1" x14ac:dyDescent="0.4">
      <c r="A46" s="92">
        <v>2069</v>
      </c>
      <c r="B46" s="93" t="s">
        <v>26</v>
      </c>
      <c r="C46" s="64">
        <v>2093.43534</v>
      </c>
      <c r="D46" s="64">
        <f t="shared" si="28"/>
        <v>2219.0414603999998</v>
      </c>
      <c r="E46" s="64">
        <f t="shared" si="29"/>
        <v>512.09043001869236</v>
      </c>
      <c r="F46" s="64">
        <f>+E46/45</f>
        <v>11.37978733374872</v>
      </c>
      <c r="G46" s="64">
        <f t="shared" si="10"/>
        <v>2374.3743626279997</v>
      </c>
      <c r="H46" s="64">
        <f t="shared" si="15"/>
        <v>2374.3743626279997</v>
      </c>
      <c r="I46" s="64">
        <f t="shared" si="11"/>
        <v>547.93676012000083</v>
      </c>
      <c r="J46" s="64">
        <f>+I46/25</f>
        <v>21.917470404800032</v>
      </c>
      <c r="K46" s="64">
        <v>120</v>
      </c>
      <c r="L46" s="64"/>
      <c r="M46" s="64">
        <v>66.902429999999995</v>
      </c>
      <c r="N46" s="285">
        <f t="shared" si="20"/>
        <v>30.866866714163994</v>
      </c>
      <c r="O46" s="285">
        <f t="shared" si="21"/>
        <v>30.866866714163994</v>
      </c>
      <c r="P46" s="285">
        <f t="shared" si="22"/>
        <v>142.46246175767999</v>
      </c>
      <c r="Q46" s="285">
        <f t="shared" si="23"/>
        <v>142.46246175767999</v>
      </c>
      <c r="R46" s="285">
        <f t="shared" si="24"/>
        <v>11.871871813139999</v>
      </c>
      <c r="S46" s="285">
        <f t="shared" si="25"/>
        <v>11.871871813139999</v>
      </c>
    </row>
    <row r="47" spans="1:19" s="94" customFormat="1" ht="26.25" customHeight="1" x14ac:dyDescent="0.4">
      <c r="A47" s="92">
        <v>2068</v>
      </c>
      <c r="B47" s="93" t="s">
        <v>20</v>
      </c>
      <c r="C47" s="64">
        <v>3140.8440240000004</v>
      </c>
      <c r="D47" s="64">
        <f t="shared" si="28"/>
        <v>3329.2946654400002</v>
      </c>
      <c r="E47" s="64">
        <f t="shared" si="29"/>
        <v>768.30467898368443</v>
      </c>
      <c r="F47" s="64">
        <f>+E47/45</f>
        <v>17.073437310748542</v>
      </c>
      <c r="G47" s="64">
        <f t="shared" si="10"/>
        <v>3562.3452920208001</v>
      </c>
      <c r="H47" s="64">
        <f t="shared" si="30"/>
        <v>3899.9700000000003</v>
      </c>
      <c r="I47" s="64">
        <f t="shared" si="11"/>
        <v>900</v>
      </c>
      <c r="J47" s="64">
        <f t="shared" si="12"/>
        <v>20</v>
      </c>
      <c r="K47" s="64">
        <v>120</v>
      </c>
      <c r="L47" s="64"/>
      <c r="M47" s="64">
        <v>66.902429999999995</v>
      </c>
      <c r="N47" s="285">
        <f t="shared" si="20"/>
        <v>46.310488796270398</v>
      </c>
      <c r="O47" s="285">
        <f t="shared" si="21"/>
        <v>46.310488796270398</v>
      </c>
      <c r="P47" s="285">
        <f t="shared" si="22"/>
        <v>213.740717521248</v>
      </c>
      <c r="Q47" s="285">
        <f t="shared" si="23"/>
        <v>213.740717521248</v>
      </c>
      <c r="R47" s="285">
        <f t="shared" si="24"/>
        <v>19.499850000000002</v>
      </c>
      <c r="S47" s="285">
        <f t="shared" si="25"/>
        <v>19.499850000000002</v>
      </c>
    </row>
    <row r="48" spans="1:19" s="94" customFormat="1" x14ac:dyDescent="0.4">
      <c r="A48" s="92">
        <v>3042</v>
      </c>
      <c r="B48" s="180" t="s">
        <v>143</v>
      </c>
      <c r="C48" s="64">
        <v>3574.0480039999998</v>
      </c>
      <c r="D48" s="64">
        <f t="shared" si="28"/>
        <v>3788.4908842399996</v>
      </c>
      <c r="E48" s="64">
        <f t="shared" si="29"/>
        <v>874.27385231578683</v>
      </c>
      <c r="F48" s="64">
        <f>+E48/45</f>
        <v>19.428307829239706</v>
      </c>
      <c r="G48" s="64">
        <f t="shared" si="10"/>
        <v>4053.6852461367994</v>
      </c>
      <c r="H48" s="64">
        <f t="shared" si="15"/>
        <v>4053.6852461367994</v>
      </c>
      <c r="I48" s="64">
        <f t="shared" si="11"/>
        <v>935.4730219778919</v>
      </c>
      <c r="J48" s="64">
        <f t="shared" si="12"/>
        <v>20.788289377286485</v>
      </c>
      <c r="K48" s="64">
        <v>120</v>
      </c>
      <c r="L48" s="64"/>
      <c r="M48" s="64">
        <v>87.103380000000001</v>
      </c>
      <c r="N48" s="285">
        <f t="shared" si="20"/>
        <v>52.697908199778389</v>
      </c>
      <c r="O48" s="285">
        <f t="shared" si="21"/>
        <v>52.697908199778389</v>
      </c>
      <c r="P48" s="285">
        <f t="shared" si="22"/>
        <v>243.22111476820794</v>
      </c>
      <c r="Q48" s="285">
        <f t="shared" si="23"/>
        <v>243.22111476820794</v>
      </c>
      <c r="R48" s="285">
        <f t="shared" si="24"/>
        <v>20.268426230683996</v>
      </c>
      <c r="S48" s="285">
        <f t="shared" si="25"/>
        <v>20.268426230683996</v>
      </c>
    </row>
    <row r="49" spans="1:19" s="94" customFormat="1" x14ac:dyDescent="0.4">
      <c r="A49" s="92">
        <v>2083</v>
      </c>
      <c r="B49" s="93" t="s">
        <v>31</v>
      </c>
      <c r="C49" s="64">
        <v>2472.953712</v>
      </c>
      <c r="D49" s="64">
        <f t="shared" si="28"/>
        <v>2621.3309347200002</v>
      </c>
      <c r="E49" s="64">
        <f t="shared" si="29"/>
        <v>604.92717668289754</v>
      </c>
      <c r="F49" s="64">
        <f>+E49/25</f>
        <v>24.197087067315902</v>
      </c>
      <c r="G49" s="64">
        <f t="shared" si="10"/>
        <v>2804.8241001504002</v>
      </c>
      <c r="H49" s="64">
        <f t="shared" si="15"/>
        <v>2804.8241001504002</v>
      </c>
      <c r="I49" s="64">
        <f t="shared" si="11"/>
        <v>647.27207905070043</v>
      </c>
      <c r="J49" s="64">
        <f>+I49/25</f>
        <v>25.890883162028018</v>
      </c>
      <c r="K49" s="64">
        <v>120</v>
      </c>
      <c r="L49" s="64"/>
      <c r="M49" s="64">
        <v>87.103380000000001</v>
      </c>
      <c r="N49" s="285">
        <f t="shared" si="20"/>
        <v>36.462713301955205</v>
      </c>
      <c r="O49" s="285">
        <f t="shared" si="21"/>
        <v>36.462713301955205</v>
      </c>
      <c r="P49" s="285">
        <f t="shared" si="22"/>
        <v>168.289446009024</v>
      </c>
      <c r="Q49" s="285">
        <f t="shared" si="23"/>
        <v>168.289446009024</v>
      </c>
      <c r="R49" s="285">
        <f t="shared" si="24"/>
        <v>14.024120500752002</v>
      </c>
      <c r="S49" s="285">
        <f t="shared" si="25"/>
        <v>14.024120500752002</v>
      </c>
    </row>
    <row r="50" spans="1:19" s="94" customFormat="1" x14ac:dyDescent="0.4">
      <c r="A50" s="92">
        <v>2082</v>
      </c>
      <c r="B50" s="93" t="s">
        <v>28</v>
      </c>
      <c r="C50" s="64">
        <v>3712.1496800000004</v>
      </c>
      <c r="D50" s="64">
        <f t="shared" si="13"/>
        <v>3934.8786608000005</v>
      </c>
      <c r="E50" s="64">
        <f t="shared" si="14"/>
        <v>908.05590676851364</v>
      </c>
      <c r="F50" s="64">
        <f>+E50/45</f>
        <v>20.179020150411414</v>
      </c>
      <c r="G50" s="64">
        <f t="shared" si="10"/>
        <v>4210.3201670560002</v>
      </c>
      <c r="H50" s="64">
        <f t="shared" si="15"/>
        <v>4210.3201670560002</v>
      </c>
      <c r="I50" s="64">
        <f t="shared" si="11"/>
        <v>971.61982024230952</v>
      </c>
      <c r="J50" s="64">
        <f t="shared" si="12"/>
        <v>21.591551560940211</v>
      </c>
      <c r="K50" s="64">
        <v>120</v>
      </c>
      <c r="L50" s="64"/>
      <c r="M50" s="64">
        <v>87.103380000000001</v>
      </c>
      <c r="N50" s="285">
        <f t="shared" si="20"/>
        <v>54.734162171728002</v>
      </c>
      <c r="O50" s="285">
        <f t="shared" si="21"/>
        <v>54.734162171728002</v>
      </c>
      <c r="P50" s="285">
        <f t="shared" si="22"/>
        <v>252.61921002336001</v>
      </c>
      <c r="Q50" s="285">
        <f t="shared" si="23"/>
        <v>252.61921002336001</v>
      </c>
      <c r="R50" s="285">
        <f t="shared" si="24"/>
        <v>21.051600835280002</v>
      </c>
      <c r="S50" s="285">
        <f t="shared" si="25"/>
        <v>21.051600835280002</v>
      </c>
    </row>
    <row r="51" spans="1:19" s="94" customFormat="1" x14ac:dyDescent="0.4">
      <c r="A51" s="92">
        <v>3048</v>
      </c>
      <c r="B51" s="93" t="s">
        <v>63</v>
      </c>
      <c r="C51" s="64">
        <v>4278.545204</v>
      </c>
      <c r="D51" s="64">
        <f t="shared" si="13"/>
        <v>4535.2579162399998</v>
      </c>
      <c r="E51" s="64">
        <f t="shared" si="14"/>
        <v>1046.606031486396</v>
      </c>
      <c r="F51" s="64">
        <f>+E51/45</f>
        <v>23.2579118108088</v>
      </c>
      <c r="G51" s="64">
        <f t="shared" si="10"/>
        <v>4852.7259703767995</v>
      </c>
      <c r="H51" s="64">
        <f t="shared" si="15"/>
        <v>4852.7259703767995</v>
      </c>
      <c r="I51" s="64">
        <f t="shared" si="11"/>
        <v>1119.8684536904436</v>
      </c>
      <c r="J51" s="64">
        <f t="shared" si="12"/>
        <v>24.885965637565413</v>
      </c>
      <c r="K51" s="64">
        <v>120</v>
      </c>
      <c r="L51" s="64"/>
      <c r="M51" s="64">
        <v>87.103380000000001</v>
      </c>
      <c r="N51" s="285">
        <f t="shared" si="20"/>
        <v>63.085437614898389</v>
      </c>
      <c r="O51" s="285">
        <f t="shared" si="21"/>
        <v>63.085437614898389</v>
      </c>
      <c r="P51" s="285">
        <f t="shared" si="22"/>
        <v>291.16355822260795</v>
      </c>
      <c r="Q51" s="285">
        <f t="shared" si="23"/>
        <v>291.16355822260795</v>
      </c>
      <c r="R51" s="285">
        <f t="shared" si="24"/>
        <v>24.263629851883998</v>
      </c>
      <c r="S51" s="285">
        <f t="shared" si="25"/>
        <v>24.263629851883998</v>
      </c>
    </row>
    <row r="52" spans="1:19" s="94" customFormat="1" x14ac:dyDescent="0.4">
      <c r="A52" s="92">
        <v>3052</v>
      </c>
      <c r="B52" s="93" t="s">
        <v>64</v>
      </c>
      <c r="C52" s="64">
        <v>4706.7941080000001</v>
      </c>
      <c r="D52" s="64">
        <f t="shared" si="13"/>
        <v>4989.2017544800001</v>
      </c>
      <c r="E52" s="64">
        <f t="shared" si="14"/>
        <v>1151.3631076731358</v>
      </c>
      <c r="F52" s="64">
        <f>+E52/45</f>
        <v>25.585846837180796</v>
      </c>
      <c r="G52" s="64">
        <f t="shared" si="10"/>
        <v>5338.4458772936005</v>
      </c>
      <c r="H52" s="64">
        <f t="shared" si="15"/>
        <v>5338.4458772936005</v>
      </c>
      <c r="I52" s="64">
        <f t="shared" si="11"/>
        <v>1231.9585252102554</v>
      </c>
      <c r="J52" s="64">
        <f t="shared" si="12"/>
        <v>27.376856115783454</v>
      </c>
      <c r="K52" s="64">
        <v>120</v>
      </c>
      <c r="L52" s="64"/>
      <c r="M52" s="64">
        <v>87.103380000000001</v>
      </c>
      <c r="N52" s="285">
        <f t="shared" si="20"/>
        <v>69.399796404816797</v>
      </c>
      <c r="O52" s="285">
        <f t="shared" si="21"/>
        <v>69.399796404816797</v>
      </c>
      <c r="P52" s="285">
        <f t="shared" si="22"/>
        <v>320.306752637616</v>
      </c>
      <c r="Q52" s="285">
        <f t="shared" si="23"/>
        <v>320.306752637616</v>
      </c>
      <c r="R52" s="285">
        <f t="shared" si="24"/>
        <v>26.692229386468004</v>
      </c>
      <c r="S52" s="285">
        <f t="shared" si="25"/>
        <v>26.692229386468004</v>
      </c>
    </row>
    <row r="53" spans="1:19" s="94" customFormat="1" ht="52.5" x14ac:dyDescent="0.4">
      <c r="A53" s="92">
        <v>1000</v>
      </c>
      <c r="B53" s="93" t="s">
        <v>35</v>
      </c>
      <c r="C53" s="64">
        <v>2837.3147199999999</v>
      </c>
      <c r="D53" s="64">
        <f t="shared" si="13"/>
        <v>3007.5536032</v>
      </c>
      <c r="E53" s="64">
        <f t="shared" si="14"/>
        <v>694.05617040131074</v>
      </c>
      <c r="F53" s="64">
        <f>+E53/45</f>
        <v>15.42347045336246</v>
      </c>
      <c r="G53" s="64">
        <f t="shared" si="10"/>
        <v>3218.0823554240001</v>
      </c>
      <c r="H53" s="64">
        <f t="shared" ref="H53" si="31">SUM(20*45)*4.3333</f>
        <v>3899.9700000000003</v>
      </c>
      <c r="I53" s="64">
        <f t="shared" si="11"/>
        <v>900</v>
      </c>
      <c r="J53" s="64">
        <f t="shared" si="12"/>
        <v>20</v>
      </c>
      <c r="K53" s="64">
        <v>120</v>
      </c>
      <c r="L53" s="64"/>
      <c r="M53" s="64">
        <v>87.103380000000001</v>
      </c>
      <c r="N53" s="287">
        <f t="shared" si="20"/>
        <v>41.835070620511999</v>
      </c>
      <c r="O53" s="287">
        <f t="shared" si="21"/>
        <v>41.835070620511999</v>
      </c>
      <c r="P53" s="287">
        <f t="shared" si="22"/>
        <v>193.08494132543998</v>
      </c>
      <c r="Q53" s="287">
        <f t="shared" si="23"/>
        <v>193.08494132543998</v>
      </c>
      <c r="R53" s="287">
        <f t="shared" si="24"/>
        <v>19.499850000000002</v>
      </c>
      <c r="S53" s="287">
        <f t="shared" si="25"/>
        <v>19.499850000000002</v>
      </c>
    </row>
    <row r="54" spans="1:19" s="94" customFormat="1" ht="52.5" x14ac:dyDescent="0.4">
      <c r="A54" s="92">
        <v>1001</v>
      </c>
      <c r="B54" s="93" t="s">
        <v>36</v>
      </c>
      <c r="C54" s="64">
        <v>1877.164812</v>
      </c>
      <c r="D54" s="64">
        <f t="shared" si="13"/>
        <v>1989.79470072</v>
      </c>
      <c r="E54" s="64">
        <f t="shared" si="14"/>
        <v>459.18692468095907</v>
      </c>
      <c r="F54" s="64">
        <f>+E54/25</f>
        <v>18.367476987238362</v>
      </c>
      <c r="G54" s="64">
        <f t="shared" si="10"/>
        <v>2129.0803297704001</v>
      </c>
      <c r="H54" s="64">
        <f>SUM(20*25)*4.3333</f>
        <v>2166.65</v>
      </c>
      <c r="I54" s="64">
        <f t="shared" si="11"/>
        <v>500</v>
      </c>
      <c r="J54" s="64">
        <f>+I54/25</f>
        <v>20</v>
      </c>
      <c r="K54" s="64">
        <v>120</v>
      </c>
      <c r="L54" s="64"/>
      <c r="M54" s="64">
        <v>87.103380000000001</v>
      </c>
      <c r="N54" s="287">
        <f t="shared" si="20"/>
        <v>27.678044287015201</v>
      </c>
      <c r="O54" s="287">
        <f t="shared" si="21"/>
        <v>27.678044287015201</v>
      </c>
      <c r="P54" s="287">
        <f t="shared" si="22"/>
        <v>127.744819786224</v>
      </c>
      <c r="Q54" s="287">
        <f t="shared" si="23"/>
        <v>127.744819786224</v>
      </c>
      <c r="R54" s="287">
        <f t="shared" si="24"/>
        <v>10.833250000000001</v>
      </c>
      <c r="S54" s="287">
        <f t="shared" si="25"/>
        <v>10.833250000000001</v>
      </c>
    </row>
    <row r="55" spans="1:19" s="94" customFormat="1" x14ac:dyDescent="0.4">
      <c r="A55" s="92">
        <v>2089</v>
      </c>
      <c r="B55" s="93" t="s">
        <v>62</v>
      </c>
      <c r="C55" s="64">
        <v>4471.1639519999999</v>
      </c>
      <c r="D55" s="64">
        <f t="shared" ref="D55" si="32">SUM(C55*0.06)+C55</f>
        <v>4739.4337891200003</v>
      </c>
      <c r="E55" s="64">
        <f t="shared" ref="E55" si="33">+D55/4.3333</f>
        <v>1093.7239030577157</v>
      </c>
      <c r="F55" s="64">
        <f>+E55/45</f>
        <v>24.304975623504792</v>
      </c>
      <c r="G55" s="64">
        <f t="shared" si="10"/>
        <v>5071.1941543583998</v>
      </c>
      <c r="H55" s="64">
        <f t="shared" si="15"/>
        <v>5071.1941543583998</v>
      </c>
      <c r="I55" s="64">
        <f t="shared" si="11"/>
        <v>1170.2845762717559</v>
      </c>
      <c r="J55" s="64">
        <f t="shared" si="12"/>
        <v>26.00632391715013</v>
      </c>
      <c r="K55" s="64"/>
      <c r="L55" s="64"/>
      <c r="M55" s="64"/>
      <c r="N55" s="64"/>
      <c r="O55" s="64"/>
      <c r="P55" s="64"/>
      <c r="Q55" s="64"/>
      <c r="R55" s="64">
        <f>+H55*0.015</f>
        <v>76.067912315375992</v>
      </c>
      <c r="S55" s="64"/>
    </row>
    <row r="56" spans="1:19" s="94" customFormat="1" x14ac:dyDescent="0.4">
      <c r="A56" s="92">
        <v>2139</v>
      </c>
      <c r="B56" s="180" t="s">
        <v>178</v>
      </c>
      <c r="C56" s="64">
        <v>4471.1639519999999</v>
      </c>
      <c r="D56" s="64">
        <f>SUM(C56*0.06)+C56</f>
        <v>4739.4337891200003</v>
      </c>
      <c r="E56" s="64">
        <f>+D56/4.3333</f>
        <v>1093.7239030577157</v>
      </c>
      <c r="F56" s="64">
        <f>+E56/45</f>
        <v>24.304975623504792</v>
      </c>
      <c r="G56" s="64">
        <f t="shared" si="10"/>
        <v>5071.1941543583998</v>
      </c>
      <c r="H56" s="64">
        <f t="shared" si="15"/>
        <v>5071.1941543583998</v>
      </c>
      <c r="I56" s="64">
        <f t="shared" si="11"/>
        <v>1170.2845762717559</v>
      </c>
      <c r="J56" s="64">
        <f t="shared" si="12"/>
        <v>26.00632391715013</v>
      </c>
      <c r="K56" s="64"/>
      <c r="L56" s="64">
        <v>225.75</v>
      </c>
      <c r="M56" s="64"/>
      <c r="N56" s="64"/>
      <c r="O56" s="64"/>
      <c r="P56" s="64"/>
      <c r="Q56" s="64"/>
      <c r="R56" s="64">
        <f>+H56*0.03</f>
        <v>152.13582463075198</v>
      </c>
      <c r="S56" s="64"/>
    </row>
    <row r="57" spans="1:19" ht="30.75" thickBot="1" x14ac:dyDescent="0.45">
      <c r="A57" s="69"/>
      <c r="B57" s="75" t="s">
        <v>107</v>
      </c>
      <c r="P57" s="70"/>
      <c r="Q57" s="70"/>
      <c r="R57" s="70"/>
      <c r="S57" s="70"/>
    </row>
    <row r="58" spans="1:19" x14ac:dyDescent="0.4">
      <c r="A58" s="69"/>
      <c r="B58" s="214" t="s">
        <v>49</v>
      </c>
      <c r="C58" s="206" t="s">
        <v>109</v>
      </c>
      <c r="D58" s="206"/>
      <c r="E58" s="206"/>
      <c r="F58" s="206"/>
      <c r="G58" s="206"/>
      <c r="H58" s="206"/>
      <c r="I58" s="206"/>
      <c r="J58" s="206"/>
      <c r="K58" s="206"/>
      <c r="L58" s="206"/>
      <c r="M58" s="207"/>
      <c r="N58" s="110"/>
      <c r="O58" s="110"/>
      <c r="P58" s="70"/>
      <c r="Q58" s="70"/>
      <c r="R58" s="70"/>
      <c r="S58" s="70"/>
    </row>
    <row r="59" spans="1:19" ht="60" customHeight="1" thickBot="1" x14ac:dyDescent="0.45">
      <c r="A59" s="69"/>
      <c r="B59" s="215"/>
      <c r="C59" s="208" t="s">
        <v>190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/>
      <c r="N59" s="167"/>
      <c r="O59" s="167"/>
      <c r="P59" s="70"/>
      <c r="Q59" s="70"/>
      <c r="R59" s="70"/>
      <c r="S59" s="70"/>
    </row>
    <row r="60" spans="1:19" x14ac:dyDescent="0.4">
      <c r="A60" s="69"/>
      <c r="B60" s="214" t="s">
        <v>108</v>
      </c>
      <c r="C60" s="216" t="s">
        <v>189</v>
      </c>
      <c r="D60" s="216"/>
      <c r="E60" s="216"/>
      <c r="F60" s="217"/>
      <c r="G60" s="217"/>
      <c r="H60" s="217"/>
      <c r="I60" s="217"/>
      <c r="J60" s="217"/>
      <c r="K60" s="217"/>
      <c r="L60" s="76"/>
      <c r="M60" s="77"/>
      <c r="N60" s="110"/>
      <c r="O60" s="110"/>
      <c r="P60" s="70"/>
      <c r="Q60" s="70"/>
      <c r="R60" s="70"/>
      <c r="S60" s="70"/>
    </row>
    <row r="61" spans="1:19" ht="78.75" customHeight="1" x14ac:dyDescent="0.4">
      <c r="A61" s="69"/>
      <c r="B61" s="218"/>
      <c r="C61" s="221" t="s">
        <v>205</v>
      </c>
      <c r="D61" s="221"/>
      <c r="E61" s="221"/>
      <c r="F61" s="221"/>
      <c r="G61" s="221"/>
      <c r="H61" s="221"/>
      <c r="I61" s="221"/>
      <c r="J61" s="221"/>
      <c r="K61" s="221"/>
      <c r="L61" s="221"/>
      <c r="M61" s="222"/>
      <c r="N61" s="169"/>
      <c r="O61" s="169"/>
      <c r="P61" s="70"/>
      <c r="Q61" s="70"/>
      <c r="R61" s="70"/>
      <c r="S61" s="70"/>
    </row>
    <row r="62" spans="1:19" ht="54" customHeight="1" x14ac:dyDescent="0.4">
      <c r="A62" s="69"/>
      <c r="B62" s="218"/>
      <c r="C62" s="223" t="s">
        <v>55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4"/>
      <c r="N62" s="170"/>
      <c r="O62" s="170"/>
      <c r="P62" s="70"/>
      <c r="Q62" s="70"/>
      <c r="R62" s="70"/>
      <c r="S62" s="70"/>
    </row>
    <row r="63" spans="1:19" ht="54" customHeight="1" thickBot="1" x14ac:dyDescent="0.45">
      <c r="A63" s="69"/>
      <c r="B63" s="215"/>
      <c r="C63" s="225" t="s">
        <v>59</v>
      </c>
      <c r="D63" s="225"/>
      <c r="E63" s="225"/>
      <c r="F63" s="225"/>
      <c r="G63" s="225"/>
      <c r="H63" s="225"/>
      <c r="I63" s="225"/>
      <c r="J63" s="225"/>
      <c r="K63" s="225"/>
      <c r="L63" s="225"/>
      <c r="M63" s="226"/>
      <c r="N63" s="170"/>
      <c r="O63" s="170"/>
      <c r="P63" s="70"/>
      <c r="Q63" s="70"/>
      <c r="R63" s="70"/>
      <c r="S63" s="70"/>
    </row>
    <row r="64" spans="1:19" ht="57.75" customHeight="1" thickBot="1" x14ac:dyDescent="0.45">
      <c r="A64" s="69"/>
      <c r="B64" s="78" t="s">
        <v>194</v>
      </c>
      <c r="C64" s="212" t="s">
        <v>145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3"/>
      <c r="N64" s="167"/>
      <c r="O64" s="167"/>
      <c r="P64" s="70"/>
      <c r="Q64" s="70"/>
      <c r="R64" s="70"/>
      <c r="S64" s="70"/>
    </row>
    <row r="65" spans="1:19" ht="79.5" customHeight="1" thickBot="1" x14ac:dyDescent="0.45">
      <c r="A65" s="69"/>
      <c r="B65" s="73" t="s">
        <v>52</v>
      </c>
      <c r="C65" s="210" t="s">
        <v>146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1"/>
      <c r="N65" s="189"/>
      <c r="O65" s="189"/>
      <c r="P65" s="70"/>
      <c r="Q65" s="70"/>
      <c r="R65" s="70"/>
      <c r="S65" s="70"/>
    </row>
    <row r="66" spans="1:19" ht="54" customHeight="1" thickBot="1" x14ac:dyDescent="0.45">
      <c r="A66" s="69"/>
      <c r="B66" s="196" t="s">
        <v>57</v>
      </c>
      <c r="C66" s="199" t="s">
        <v>212</v>
      </c>
      <c r="D66" s="199"/>
      <c r="E66" s="199"/>
      <c r="F66" s="199"/>
      <c r="G66" s="278" t="s">
        <v>212</v>
      </c>
      <c r="H66" s="277"/>
      <c r="I66" s="277"/>
      <c r="J66" s="277"/>
      <c r="K66" s="277"/>
      <c r="L66" s="277"/>
      <c r="M66" s="279"/>
      <c r="N66" s="189"/>
      <c r="O66" s="189"/>
      <c r="P66" s="70"/>
      <c r="Q66" s="70"/>
      <c r="R66" s="70"/>
      <c r="S66" s="70"/>
    </row>
    <row r="67" spans="1:19" ht="54" customHeight="1" x14ac:dyDescent="0.4">
      <c r="A67" s="69"/>
      <c r="B67" s="236" t="s">
        <v>110</v>
      </c>
      <c r="C67" s="280" t="s">
        <v>114</v>
      </c>
      <c r="D67" s="280"/>
      <c r="E67" s="280"/>
      <c r="F67" s="280"/>
      <c r="G67" s="280"/>
      <c r="H67" s="280"/>
      <c r="I67" s="280"/>
      <c r="J67" s="280"/>
      <c r="K67" s="280"/>
      <c r="L67" s="280"/>
      <c r="M67" s="281"/>
      <c r="N67" s="181"/>
      <c r="O67" s="181"/>
      <c r="P67" s="70"/>
      <c r="Q67" s="70"/>
      <c r="R67" s="70"/>
      <c r="S67" s="70"/>
    </row>
    <row r="68" spans="1:19" ht="27" thickBot="1" x14ac:dyDescent="0.45">
      <c r="A68" s="69"/>
      <c r="B68" s="237"/>
      <c r="C68" s="234" t="s">
        <v>54</v>
      </c>
      <c r="D68" s="234"/>
      <c r="E68" s="234"/>
      <c r="F68" s="234"/>
      <c r="G68" s="234"/>
      <c r="H68" s="234"/>
      <c r="I68" s="234"/>
      <c r="J68" s="234"/>
      <c r="K68" s="234"/>
      <c r="L68" s="234"/>
      <c r="M68" s="235"/>
      <c r="N68" s="111"/>
      <c r="O68" s="111"/>
      <c r="P68" s="70"/>
      <c r="Q68" s="70"/>
      <c r="R68" s="70"/>
      <c r="S68" s="70"/>
    </row>
    <row r="69" spans="1:19" x14ac:dyDescent="0.4">
      <c r="A69" s="36"/>
      <c r="B69" s="238" t="s">
        <v>123</v>
      </c>
      <c r="C69" s="228" t="s">
        <v>128</v>
      </c>
      <c r="D69" s="228"/>
      <c r="E69" s="86"/>
      <c r="F69" s="86"/>
      <c r="G69" s="228" t="s">
        <v>128</v>
      </c>
      <c r="H69" s="228"/>
      <c r="I69" s="151"/>
      <c r="J69" s="166"/>
      <c r="K69" s="86"/>
      <c r="L69" s="86"/>
      <c r="M69" s="87"/>
      <c r="N69" s="167"/>
      <c r="O69" s="167"/>
      <c r="P69" s="35"/>
      <c r="Q69" s="35"/>
      <c r="R69" s="35"/>
    </row>
    <row r="70" spans="1:19" x14ac:dyDescent="0.4">
      <c r="A70" s="36"/>
      <c r="B70" s="239"/>
      <c r="C70" s="229" t="s">
        <v>124</v>
      </c>
      <c r="D70" s="229"/>
      <c r="E70" s="88"/>
      <c r="F70" s="88"/>
      <c r="G70" s="229" t="s">
        <v>124</v>
      </c>
      <c r="H70" s="229"/>
      <c r="I70" s="152"/>
      <c r="J70" s="167"/>
      <c r="K70" s="88"/>
      <c r="L70" s="88"/>
      <c r="M70" s="89"/>
      <c r="N70" s="167"/>
      <c r="O70" s="167"/>
      <c r="P70" s="35"/>
      <c r="Q70" s="35"/>
      <c r="R70" s="35"/>
    </row>
    <row r="71" spans="1:19" x14ac:dyDescent="0.4">
      <c r="A71" s="36"/>
      <c r="B71" s="239"/>
      <c r="C71" s="229" t="s">
        <v>125</v>
      </c>
      <c r="D71" s="229"/>
      <c r="E71" s="88"/>
      <c r="F71" s="88"/>
      <c r="G71" s="229" t="s">
        <v>125</v>
      </c>
      <c r="H71" s="229"/>
      <c r="I71" s="152"/>
      <c r="J71" s="167"/>
      <c r="K71" s="88"/>
      <c r="L71" s="88"/>
      <c r="M71" s="89"/>
      <c r="N71" s="167"/>
      <c r="O71" s="167"/>
      <c r="P71" s="35"/>
      <c r="Q71" s="35"/>
      <c r="R71" s="35"/>
    </row>
    <row r="72" spans="1:19" x14ac:dyDescent="0.4">
      <c r="A72" s="36"/>
      <c r="B72" s="239"/>
      <c r="C72" s="241" t="s">
        <v>126</v>
      </c>
      <c r="D72" s="241"/>
      <c r="E72" s="84"/>
      <c r="F72" s="84"/>
      <c r="G72" s="241" t="s">
        <v>126</v>
      </c>
      <c r="H72" s="241"/>
      <c r="I72" s="154"/>
      <c r="J72" s="169"/>
      <c r="K72" s="84"/>
      <c r="L72" s="84"/>
      <c r="M72" s="85"/>
      <c r="N72" s="169"/>
      <c r="O72" s="169"/>
      <c r="P72" s="35"/>
      <c r="Q72" s="35"/>
      <c r="R72" s="35"/>
    </row>
    <row r="73" spans="1:19" ht="27" thickBot="1" x14ac:dyDescent="0.45">
      <c r="A73" s="36"/>
      <c r="B73" s="240"/>
      <c r="C73" s="242" t="s">
        <v>127</v>
      </c>
      <c r="D73" s="242"/>
      <c r="E73" s="90"/>
      <c r="F73" s="90"/>
      <c r="G73" s="242" t="s">
        <v>127</v>
      </c>
      <c r="H73" s="242"/>
      <c r="I73" s="90"/>
      <c r="J73" s="90"/>
      <c r="K73" s="90"/>
      <c r="L73" s="90"/>
      <c r="M73" s="91"/>
      <c r="N73" s="172"/>
      <c r="O73" s="172"/>
      <c r="P73" s="35"/>
      <c r="Q73" s="35"/>
      <c r="R73" s="35"/>
    </row>
    <row r="74" spans="1:19" ht="26.25" customHeight="1" thickBot="1" x14ac:dyDescent="0.45">
      <c r="A74" s="35"/>
      <c r="B74" s="292" t="s">
        <v>220</v>
      </c>
      <c r="C74" s="198"/>
      <c r="D74" s="198"/>
      <c r="E74" s="198"/>
      <c r="F74" s="198"/>
      <c r="G74" s="277" t="s">
        <v>221</v>
      </c>
      <c r="H74" s="277"/>
      <c r="I74" s="277"/>
      <c r="J74" s="277"/>
      <c r="K74" s="277"/>
      <c r="L74" s="277"/>
      <c r="M74" s="279"/>
      <c r="R74" s="189"/>
    </row>
    <row r="75" spans="1:19" x14ac:dyDescent="0.4">
      <c r="A75" s="69"/>
      <c r="B75" s="8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1:19" x14ac:dyDescent="0.4">
      <c r="A76" s="69"/>
      <c r="B76" s="8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1:19" x14ac:dyDescent="0.4">
      <c r="A77" s="69"/>
      <c r="B77" s="8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1:19" x14ac:dyDescent="0.4">
      <c r="A78" s="69"/>
      <c r="B78" s="8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1:19" x14ac:dyDescent="0.4">
      <c r="A79" s="69"/>
      <c r="B79" s="8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</row>
    <row r="80" spans="1:19" x14ac:dyDescent="0.4">
      <c r="A80" s="69"/>
      <c r="B80" s="8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</row>
    <row r="81" spans="1:19" x14ac:dyDescent="0.4">
      <c r="A81" s="69"/>
      <c r="B81" s="8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1:19" x14ac:dyDescent="0.4">
      <c r="A82" s="69"/>
      <c r="B82" s="8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19" x14ac:dyDescent="0.4">
      <c r="A83" s="69"/>
      <c r="B83" s="8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</row>
    <row r="84" spans="1:19" x14ac:dyDescent="0.4">
      <c r="A84" s="69"/>
      <c r="B84" s="8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</row>
    <row r="85" spans="1:19" x14ac:dyDescent="0.4">
      <c r="A85" s="69"/>
      <c r="B85" s="8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</row>
    <row r="86" spans="1:19" x14ac:dyDescent="0.4">
      <c r="A86" s="69"/>
      <c r="B86" s="8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</row>
    <row r="87" spans="1:19" x14ac:dyDescent="0.4">
      <c r="A87" s="69"/>
      <c r="B87" s="8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</row>
    <row r="88" spans="1:19" x14ac:dyDescent="0.4">
      <c r="A88" s="69"/>
      <c r="B88" s="8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</row>
    <row r="89" spans="1:19" x14ac:dyDescent="0.4">
      <c r="A89" s="69"/>
      <c r="B89" s="8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</row>
    <row r="90" spans="1:19" x14ac:dyDescent="0.4">
      <c r="A90" s="36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9" x14ac:dyDescent="0.4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5"/>
      <c r="N91" s="35"/>
      <c r="O91" s="35"/>
      <c r="P91" s="35"/>
    </row>
    <row r="92" spans="1:19" x14ac:dyDescent="0.4">
      <c r="A92" s="205"/>
      <c r="B92" s="205"/>
      <c r="C92" s="259"/>
      <c r="D92" s="259"/>
      <c r="E92" s="31"/>
      <c r="F92" s="31"/>
      <c r="G92" s="140"/>
      <c r="H92" s="140"/>
      <c r="I92" s="156"/>
      <c r="J92" s="171"/>
      <c r="K92" s="31"/>
      <c r="L92" s="31"/>
      <c r="M92" s="35"/>
      <c r="N92" s="35"/>
      <c r="O92" s="35"/>
      <c r="P92" s="35"/>
    </row>
    <row r="93" spans="1:19" ht="25.9" customHeight="1" x14ac:dyDescent="0.4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35"/>
      <c r="N93" s="35"/>
      <c r="O93" s="35"/>
      <c r="P93" s="35"/>
    </row>
    <row r="94" spans="1:19" x14ac:dyDescent="0.4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5"/>
      <c r="N94" s="35"/>
      <c r="O94" s="35"/>
      <c r="P94" s="35"/>
    </row>
    <row r="95" spans="1:19" x14ac:dyDescent="0.4">
      <c r="A95" s="43"/>
      <c r="B95" s="43"/>
      <c r="C95" s="61"/>
      <c r="D95" s="30"/>
      <c r="E95" s="30"/>
      <c r="F95" s="30"/>
      <c r="G95" s="30"/>
      <c r="H95" s="30"/>
      <c r="I95" s="30"/>
      <c r="J95" s="30"/>
      <c r="K95" s="30"/>
      <c r="L95" s="30"/>
      <c r="M95" s="35"/>
      <c r="N95" s="35"/>
      <c r="O95" s="35"/>
      <c r="P95" s="35"/>
    </row>
    <row r="96" spans="1:19" x14ac:dyDescent="0.4">
      <c r="A96" s="4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35"/>
      <c r="N96" s="35"/>
      <c r="O96" s="35"/>
      <c r="P96" s="35"/>
    </row>
    <row r="97" spans="1:16" x14ac:dyDescent="0.4">
      <c r="A97" s="3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5"/>
      <c r="N97" s="35"/>
      <c r="O97" s="35"/>
      <c r="P97" s="35"/>
    </row>
    <row r="98" spans="1:16" ht="25.9" customHeight="1" x14ac:dyDescent="0.4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35"/>
      <c r="N98" s="35"/>
      <c r="O98" s="35"/>
      <c r="P98" s="35"/>
    </row>
    <row r="99" spans="1:16" x14ac:dyDescent="0.4">
      <c r="A99" s="3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5"/>
      <c r="N99" s="35"/>
      <c r="O99" s="35"/>
      <c r="P99" s="35"/>
    </row>
    <row r="100" spans="1:16" x14ac:dyDescent="0.4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</row>
    <row r="101" spans="1:16" x14ac:dyDescent="0.4">
      <c r="A101" s="221"/>
      <c r="B101" s="268"/>
      <c r="C101" s="268"/>
      <c r="D101" s="268"/>
      <c r="E101" s="41"/>
      <c r="F101" s="41"/>
      <c r="G101" s="136"/>
      <c r="H101" s="136"/>
      <c r="I101" s="150"/>
      <c r="J101" s="165"/>
      <c r="K101" s="41"/>
      <c r="L101" s="41"/>
      <c r="M101" s="35"/>
      <c r="N101" s="35"/>
      <c r="O101" s="35"/>
      <c r="P101" s="35"/>
    </row>
    <row r="102" spans="1:16" x14ac:dyDescent="0.4">
      <c r="A102" s="3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</row>
    <row r="103" spans="1:16" x14ac:dyDescent="0.4">
      <c r="A103" s="205"/>
      <c r="B103" s="205"/>
      <c r="C103" s="205"/>
      <c r="D103" s="205"/>
      <c r="E103" s="41"/>
      <c r="F103" s="41"/>
      <c r="G103" s="136"/>
      <c r="H103" s="136"/>
      <c r="I103" s="150"/>
      <c r="J103" s="165"/>
      <c r="K103" s="41"/>
      <c r="L103" s="41"/>
      <c r="M103" s="35"/>
      <c r="N103" s="35"/>
      <c r="O103" s="35"/>
      <c r="P103" s="35"/>
    </row>
    <row r="104" spans="1:16" x14ac:dyDescent="0.4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5"/>
      <c r="N104" s="35"/>
      <c r="O104" s="35"/>
      <c r="P104" s="35"/>
    </row>
    <row r="105" spans="1:16" x14ac:dyDescent="0.4">
      <c r="A105" s="205"/>
      <c r="B105" s="205"/>
      <c r="C105" s="205"/>
      <c r="D105" s="205"/>
      <c r="E105" s="41"/>
      <c r="F105" s="41"/>
      <c r="G105" s="136"/>
      <c r="H105" s="136"/>
      <c r="I105" s="150"/>
      <c r="J105" s="165"/>
      <c r="K105" s="41"/>
      <c r="L105" s="41"/>
      <c r="M105" s="35"/>
      <c r="N105" s="35"/>
      <c r="O105" s="35"/>
      <c r="P105" s="35"/>
    </row>
    <row r="106" spans="1:16" x14ac:dyDescent="0.4">
      <c r="A106" s="3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5"/>
      <c r="N106" s="35"/>
      <c r="O106" s="35"/>
      <c r="P106" s="35"/>
    </row>
    <row r="107" spans="1:16" x14ac:dyDescent="0.4">
      <c r="A107" s="205"/>
      <c r="B107" s="205"/>
      <c r="C107" s="205"/>
      <c r="D107" s="205"/>
      <c r="E107" s="41"/>
      <c r="F107" s="41"/>
      <c r="G107" s="136"/>
      <c r="H107" s="136"/>
      <c r="I107" s="150"/>
      <c r="J107" s="165"/>
      <c r="K107" s="41"/>
      <c r="L107" s="41"/>
      <c r="M107" s="35"/>
      <c r="N107" s="35"/>
      <c r="O107" s="35"/>
      <c r="P107" s="35"/>
    </row>
    <row r="108" spans="1:16" x14ac:dyDescent="0.4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5"/>
      <c r="L108" s="35"/>
      <c r="M108" s="35"/>
      <c r="N108" s="35"/>
      <c r="O108" s="35"/>
      <c r="P108" s="35"/>
    </row>
    <row r="109" spans="1:16" ht="25.9" customHeight="1" x14ac:dyDescent="0.4">
      <c r="A109" s="251"/>
      <c r="B109" s="205"/>
      <c r="C109" s="205"/>
      <c r="D109" s="205"/>
      <c r="E109" s="41"/>
      <c r="F109" s="41"/>
      <c r="G109" s="136"/>
      <c r="H109" s="136"/>
      <c r="I109" s="150"/>
      <c r="J109" s="165"/>
      <c r="K109" s="35"/>
      <c r="L109" s="35"/>
      <c r="M109" s="35"/>
      <c r="N109" s="35"/>
      <c r="O109" s="35"/>
      <c r="P109" s="35"/>
    </row>
    <row r="110" spans="1:16" x14ac:dyDescent="0.4">
      <c r="A110" s="36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1:16" x14ac:dyDescent="0.4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1:16" x14ac:dyDescent="0.4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16" x14ac:dyDescent="0.4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16" x14ac:dyDescent="0.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1:16" x14ac:dyDescent="0.4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1:16" x14ac:dyDescent="0.4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6" x14ac:dyDescent="0.4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x14ac:dyDescent="0.4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16" x14ac:dyDescent="0.4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x14ac:dyDescent="0.4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x14ac:dyDescent="0.4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x14ac:dyDescent="0.4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x14ac:dyDescent="0.4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x14ac:dyDescent="0.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x14ac:dyDescent="0.4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x14ac:dyDescent="0.4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x14ac:dyDescent="0.4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 x14ac:dyDescent="0.4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1:16" x14ac:dyDescent="0.4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1:16" x14ac:dyDescent="0.4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1:16" x14ac:dyDescent="0.4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</sheetData>
  <sortState ref="A7:P113">
    <sortCondition ref="B7:B113"/>
  </sortState>
  <mergeCells count="39">
    <mergeCell ref="G73:H73"/>
    <mergeCell ref="G66:M66"/>
    <mergeCell ref="G74:M74"/>
    <mergeCell ref="D4:P4"/>
    <mergeCell ref="D5:P5"/>
    <mergeCell ref="A1:S1"/>
    <mergeCell ref="B67:B68"/>
    <mergeCell ref="C67:M67"/>
    <mergeCell ref="C68:M68"/>
    <mergeCell ref="C64:M64"/>
    <mergeCell ref="C65:M65"/>
    <mergeCell ref="A2:S2"/>
    <mergeCell ref="B58:B59"/>
    <mergeCell ref="C58:M58"/>
    <mergeCell ref="C59:M59"/>
    <mergeCell ref="B60:B63"/>
    <mergeCell ref="C60:K60"/>
    <mergeCell ref="C61:M61"/>
    <mergeCell ref="C62:M62"/>
    <mergeCell ref="C63:M63"/>
    <mergeCell ref="A93:L93"/>
    <mergeCell ref="A98:L98"/>
    <mergeCell ref="A92:D92"/>
    <mergeCell ref="B69:B73"/>
    <mergeCell ref="C69:D69"/>
    <mergeCell ref="C70:D70"/>
    <mergeCell ref="C71:D71"/>
    <mergeCell ref="C72:D72"/>
    <mergeCell ref="C73:D73"/>
    <mergeCell ref="G69:H69"/>
    <mergeCell ref="G70:H70"/>
    <mergeCell ref="G71:H71"/>
    <mergeCell ref="G72:H72"/>
    <mergeCell ref="A109:D109"/>
    <mergeCell ref="A103:D103"/>
    <mergeCell ref="A105:D105"/>
    <mergeCell ref="A107:D107"/>
    <mergeCell ref="A100:P100"/>
    <mergeCell ref="A101:D101"/>
  </mergeCells>
  <pageMargins left="0.25" right="0.25" top="0.75" bottom="0.75" header="0.3" footer="0.3"/>
  <pageSetup paperSize="9" scale="40" fitToHeight="0" orientation="landscape" r:id="rId1"/>
  <headerFooter>
    <oddHeader>&amp;C&amp;G</oddHeader>
    <oddFooter xml:space="preserve">&amp;CANNEXURE "H12"&amp;RPAGE 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87"/>
  <sheetViews>
    <sheetView zoomScale="55" zoomScaleNormal="55" workbookViewId="0">
      <pane xSplit="4" ySplit="3" topLeftCell="G4" activePane="bottomRight" state="frozen"/>
      <selection pane="topRight" activeCell="G1" sqref="G1"/>
      <selection pane="bottomLeft" activeCell="A9" sqref="A9"/>
      <selection pane="bottomRight" activeCell="D4" sqref="D4:Q4"/>
    </sheetView>
  </sheetViews>
  <sheetFormatPr defaultColWidth="9.28515625" defaultRowHeight="26.25" x14ac:dyDescent="0.4"/>
  <cols>
    <col min="1" max="1" width="10.5703125" style="1" customWidth="1"/>
    <col min="2" max="2" width="98.7109375" style="1" customWidth="1"/>
    <col min="3" max="6" width="20.7109375" style="1" hidden="1" customWidth="1"/>
    <col min="7" max="11" width="20.7109375" style="1" customWidth="1"/>
    <col min="12" max="12" width="21.7109375" style="1" customWidth="1"/>
    <col min="13" max="13" width="22.28515625" style="1" customWidth="1"/>
    <col min="14" max="14" width="20" style="1" customWidth="1"/>
    <col min="15" max="15" width="20.28515625" style="1" customWidth="1"/>
    <col min="16" max="16" width="17.42578125" style="1" bestFit="1" customWidth="1"/>
    <col min="17" max="17" width="15.42578125" style="1" bestFit="1" customWidth="1"/>
    <col min="18" max="19" width="9.28515625" style="1" customWidth="1"/>
    <col min="20" max="16384" width="9.28515625" style="1"/>
  </cols>
  <sheetData>
    <row r="1" spans="1:17" ht="47.25" thickBot="1" x14ac:dyDescent="0.75">
      <c r="A1" s="260" t="s">
        <v>165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124"/>
    </row>
    <row r="2" spans="1:17" ht="96" customHeight="1" thickBot="1" x14ac:dyDescent="0.45">
      <c r="A2" s="202" t="s">
        <v>166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4"/>
    </row>
    <row r="4" spans="1:17" x14ac:dyDescent="0.4">
      <c r="B4" s="26" t="s">
        <v>100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x14ac:dyDescent="0.4">
      <c r="P6" s="15"/>
    </row>
    <row r="7" spans="1:17" s="20" customFormat="1" ht="147" x14ac:dyDescent="0.25">
      <c r="A7" s="16" t="s">
        <v>0</v>
      </c>
      <c r="B7" s="16" t="s">
        <v>60</v>
      </c>
      <c r="C7" s="17" t="s">
        <v>89</v>
      </c>
      <c r="D7" s="17" t="s">
        <v>172</v>
      </c>
      <c r="E7" s="16" t="s">
        <v>170</v>
      </c>
      <c r="F7" s="16" t="s">
        <v>171</v>
      </c>
      <c r="G7" s="16" t="s">
        <v>215</v>
      </c>
      <c r="H7" s="16" t="s">
        <v>188</v>
      </c>
      <c r="I7" s="16" t="s">
        <v>174</v>
      </c>
      <c r="J7" s="16" t="s">
        <v>195</v>
      </c>
      <c r="K7" s="17" t="s">
        <v>173</v>
      </c>
      <c r="L7" s="17" t="s">
        <v>210</v>
      </c>
      <c r="M7" s="17" t="s">
        <v>211</v>
      </c>
      <c r="N7" s="17" t="s">
        <v>208</v>
      </c>
      <c r="O7" s="17" t="s">
        <v>209</v>
      </c>
      <c r="P7" s="17" t="s">
        <v>182</v>
      </c>
      <c r="Q7" s="17" t="s">
        <v>187</v>
      </c>
    </row>
    <row r="8" spans="1:17" s="94" customFormat="1" x14ac:dyDescent="0.4">
      <c r="A8" s="284">
        <v>3089</v>
      </c>
      <c r="B8" s="180" t="s">
        <v>203</v>
      </c>
      <c r="C8" s="285"/>
      <c r="D8" s="285"/>
      <c r="E8" s="64"/>
      <c r="F8" s="64"/>
      <c r="G8" s="64">
        <f>SUM(37.49*45)*4.3333</f>
        <v>7310.4937650000011</v>
      </c>
      <c r="H8" s="64">
        <f>SUM(37.49*45)*4.3333</f>
        <v>7310.4937650000011</v>
      </c>
      <c r="I8" s="64">
        <f>+H8/4.3333</f>
        <v>1687.0500000000002</v>
      </c>
      <c r="J8" s="64">
        <f>+I8/45</f>
        <v>37.49</v>
      </c>
      <c r="K8" s="64">
        <v>120</v>
      </c>
      <c r="L8" s="285">
        <f>SUM(+G8*0.013)*0.6</f>
        <v>57.021851367000004</v>
      </c>
      <c r="M8" s="285">
        <f>SUM(+G8*0.013*0.6)</f>
        <v>57.021851367000004</v>
      </c>
      <c r="N8" s="285">
        <f>SUM(+G8*0.06)*0.6</f>
        <v>263.17777554000003</v>
      </c>
      <c r="O8" s="285">
        <f>SUM(+G8*0.06)*0.6</f>
        <v>263.17777554000003</v>
      </c>
      <c r="P8" s="285">
        <f t="shared" ref="P8:P58" si="0">+H8*0.005</f>
        <v>36.552468825000005</v>
      </c>
      <c r="Q8" s="285">
        <f t="shared" ref="Q8:Q58" si="1">+H8*0.005</f>
        <v>36.552468825000005</v>
      </c>
    </row>
    <row r="9" spans="1:17" s="94" customFormat="1" x14ac:dyDescent="0.4">
      <c r="A9" s="92">
        <v>2002</v>
      </c>
      <c r="B9" s="93" t="s">
        <v>3</v>
      </c>
      <c r="C9" s="64">
        <v>2198.91329</v>
      </c>
      <c r="D9" s="64">
        <f>+C9*0.06+C9</f>
        <v>2330.8480873999997</v>
      </c>
      <c r="E9" s="64">
        <f>+D9/4.3333</f>
        <v>537.89215780121378</v>
      </c>
      <c r="F9" s="64">
        <f t="shared" ref="F9:F16" si="2">+E9/45</f>
        <v>11.953159062249195</v>
      </c>
      <c r="G9" s="64">
        <f>SUM(D9*0.06)+D9</f>
        <v>2470.6989726439997</v>
      </c>
      <c r="H9" s="64">
        <f>SUM(20*45)*4.3333</f>
        <v>3899.9700000000003</v>
      </c>
      <c r="I9" s="64">
        <f>+H9/4.3333</f>
        <v>900</v>
      </c>
      <c r="J9" s="64">
        <f>+I9/45</f>
        <v>20</v>
      </c>
      <c r="K9" s="64">
        <v>120</v>
      </c>
      <c r="L9" s="285">
        <f t="shared" ref="L9:L24" si="3">SUM(+G9*0.013)*0.6</f>
        <v>19.271451986623198</v>
      </c>
      <c r="M9" s="285">
        <f t="shared" ref="M9:M24" si="4">SUM(+G9*0.013*0.6)</f>
        <v>19.271451986623198</v>
      </c>
      <c r="N9" s="285">
        <f t="shared" ref="N9:N24" si="5">SUM(+G9*0.06)*0.6</f>
        <v>88.945163015183979</v>
      </c>
      <c r="O9" s="285">
        <f t="shared" ref="O9:O24" si="6">SUM(+G9*0.06)*0.6</f>
        <v>88.945163015183979</v>
      </c>
      <c r="P9" s="285">
        <f t="shared" si="0"/>
        <v>19.499850000000002</v>
      </c>
      <c r="Q9" s="285">
        <f t="shared" si="1"/>
        <v>19.499850000000002</v>
      </c>
    </row>
    <row r="10" spans="1:17" s="94" customFormat="1" x14ac:dyDescent="0.4">
      <c r="A10" s="92">
        <v>2004</v>
      </c>
      <c r="B10" s="93" t="s">
        <v>1</v>
      </c>
      <c r="C10" s="64">
        <v>2827.1742300000001</v>
      </c>
      <c r="D10" s="64">
        <f t="shared" ref="D10:D60" si="7">+C10*0.06+C10</f>
        <v>2996.8046838</v>
      </c>
      <c r="E10" s="64">
        <f t="shared" ref="E10:E16" si="8">+D10/4.3333</f>
        <v>691.57563145870347</v>
      </c>
      <c r="F10" s="64">
        <f t="shared" si="2"/>
        <v>15.368347365748965</v>
      </c>
      <c r="G10" s="64">
        <f t="shared" ref="G10:G61" si="9">SUM(D10*0.06)+D10</f>
        <v>3176.6129648279998</v>
      </c>
      <c r="H10" s="64">
        <f>SUM(20*45)*4.3333</f>
        <v>3899.9700000000003</v>
      </c>
      <c r="I10" s="64">
        <f t="shared" ref="I10:I62" si="10">+H10/4.3333</f>
        <v>900</v>
      </c>
      <c r="J10" s="64">
        <f t="shared" ref="J10:J61" si="11">+I10/45</f>
        <v>20</v>
      </c>
      <c r="K10" s="64">
        <v>120</v>
      </c>
      <c r="L10" s="285">
        <f t="shared" si="3"/>
        <v>24.777581125658397</v>
      </c>
      <c r="M10" s="285">
        <f t="shared" si="4"/>
        <v>24.777581125658397</v>
      </c>
      <c r="N10" s="285">
        <f t="shared" si="5"/>
        <v>114.35806673380797</v>
      </c>
      <c r="O10" s="285">
        <f t="shared" si="6"/>
        <v>114.35806673380797</v>
      </c>
      <c r="P10" s="285">
        <f t="shared" si="0"/>
        <v>19.499850000000002</v>
      </c>
      <c r="Q10" s="285">
        <f t="shared" si="1"/>
        <v>19.499850000000002</v>
      </c>
    </row>
    <row r="11" spans="1:17" s="94" customFormat="1" x14ac:dyDescent="0.4">
      <c r="A11" s="92">
        <v>2006</v>
      </c>
      <c r="B11" s="93" t="s">
        <v>2</v>
      </c>
      <c r="C11" s="64">
        <v>4711.95705</v>
      </c>
      <c r="D11" s="64">
        <f t="shared" si="7"/>
        <v>4994.674473</v>
      </c>
      <c r="E11" s="64">
        <f t="shared" si="8"/>
        <v>1152.6260524311724</v>
      </c>
      <c r="F11" s="64">
        <f t="shared" si="2"/>
        <v>25.613912276248275</v>
      </c>
      <c r="G11" s="64">
        <f t="shared" si="9"/>
        <v>5294.3549413800001</v>
      </c>
      <c r="H11" s="64">
        <f t="shared" ref="H11:H59" si="12">SUM(D11*0.06)+D11</f>
        <v>5294.3549413800001</v>
      </c>
      <c r="I11" s="64">
        <f t="shared" si="10"/>
        <v>1221.7836155770428</v>
      </c>
      <c r="J11" s="64">
        <f t="shared" si="11"/>
        <v>27.150747012823174</v>
      </c>
      <c r="K11" s="64">
        <v>120</v>
      </c>
      <c r="L11" s="285">
        <f t="shared" si="3"/>
        <v>41.295968542763994</v>
      </c>
      <c r="M11" s="285">
        <f t="shared" si="4"/>
        <v>41.295968542763994</v>
      </c>
      <c r="N11" s="285">
        <f t="shared" si="5"/>
        <v>190.59677788967997</v>
      </c>
      <c r="O11" s="285">
        <f t="shared" si="6"/>
        <v>190.59677788967997</v>
      </c>
      <c r="P11" s="285">
        <f t="shared" si="0"/>
        <v>26.4717747069</v>
      </c>
      <c r="Q11" s="285">
        <f t="shared" si="1"/>
        <v>26.4717747069</v>
      </c>
    </row>
    <row r="12" spans="1:17" s="94" customFormat="1" x14ac:dyDescent="0.4">
      <c r="A12" s="92">
        <v>3036</v>
      </c>
      <c r="B12" s="180" t="s">
        <v>199</v>
      </c>
      <c r="C12" s="64">
        <v>1253.860326</v>
      </c>
      <c r="D12" s="64">
        <f>+C12*0.06+C12</f>
        <v>1329.0919455599999</v>
      </c>
      <c r="E12" s="64">
        <f>+D12/4.3333</f>
        <v>306.71588525142494</v>
      </c>
      <c r="F12" s="64">
        <f>+E12/45</f>
        <v>6.8159085611427761</v>
      </c>
      <c r="G12" s="64">
        <f>SUM(D12*0.06)+D12</f>
        <v>1408.8374622935999</v>
      </c>
      <c r="H12" s="64">
        <f t="shared" ref="H12:H46" si="13">SUM(20*45)*4.3333</f>
        <v>3899.9700000000003</v>
      </c>
      <c r="I12" s="64">
        <f>+H12/4.3333</f>
        <v>900</v>
      </c>
      <c r="J12" s="64">
        <f>+I12/45</f>
        <v>20</v>
      </c>
      <c r="K12" s="64">
        <v>120</v>
      </c>
      <c r="L12" s="285">
        <f t="shared" si="3"/>
        <v>10.988932205890078</v>
      </c>
      <c r="M12" s="285">
        <f t="shared" si="4"/>
        <v>10.988932205890078</v>
      </c>
      <c r="N12" s="285">
        <f t="shared" si="5"/>
        <v>50.718148642569595</v>
      </c>
      <c r="O12" s="285">
        <f t="shared" si="6"/>
        <v>50.718148642569595</v>
      </c>
      <c r="P12" s="285">
        <f t="shared" si="0"/>
        <v>19.499850000000002</v>
      </c>
      <c r="Q12" s="285">
        <f t="shared" si="1"/>
        <v>19.499850000000002</v>
      </c>
    </row>
    <row r="13" spans="1:17" s="94" customFormat="1" x14ac:dyDescent="0.4">
      <c r="A13" s="92">
        <v>3034</v>
      </c>
      <c r="B13" s="180" t="s">
        <v>200</v>
      </c>
      <c r="C13" s="64">
        <v>1929.0115850000002</v>
      </c>
      <c r="D13" s="64">
        <f>+C13*0.06+C13</f>
        <v>2044.7522801000002</v>
      </c>
      <c r="E13" s="64">
        <f>+D13/4.3333</f>
        <v>471.8695405580043</v>
      </c>
      <c r="F13" s="64">
        <f>+E13/45</f>
        <v>10.485989790177873</v>
      </c>
      <c r="G13" s="64">
        <f>SUM(25.05*45)*4.3333</f>
        <v>4884.7124250000006</v>
      </c>
      <c r="H13" s="64">
        <f>SUM(25.05*45)*4.3333</f>
        <v>4884.7124250000006</v>
      </c>
      <c r="I13" s="64">
        <f>+H13/4.3333</f>
        <v>1127.25</v>
      </c>
      <c r="J13" s="64">
        <f>+I13/45</f>
        <v>25.05</v>
      </c>
      <c r="K13" s="64">
        <v>120</v>
      </c>
      <c r="L13" s="285">
        <f t="shared" si="3"/>
        <v>38.100756914999998</v>
      </c>
      <c r="M13" s="285">
        <f t="shared" si="4"/>
        <v>38.100756914999998</v>
      </c>
      <c r="N13" s="285">
        <f t="shared" si="5"/>
        <v>175.84964730000002</v>
      </c>
      <c r="O13" s="285">
        <f t="shared" si="6"/>
        <v>175.84964730000002</v>
      </c>
      <c r="P13" s="285">
        <f t="shared" si="0"/>
        <v>24.423562125000004</v>
      </c>
      <c r="Q13" s="285">
        <f t="shared" si="1"/>
        <v>24.423562125000004</v>
      </c>
    </row>
    <row r="14" spans="1:17" s="94" customFormat="1" ht="27" customHeight="1" x14ac:dyDescent="0.4">
      <c r="A14" s="92">
        <v>3020</v>
      </c>
      <c r="B14" s="286" t="s">
        <v>201</v>
      </c>
      <c r="C14" s="64">
        <v>3055.8665799999999</v>
      </c>
      <c r="D14" s="64">
        <f>+C14*0.06+C14</f>
        <v>3239.2185747999997</v>
      </c>
      <c r="E14" s="64">
        <f t="shared" si="8"/>
        <v>747.51772893637633</v>
      </c>
      <c r="F14" s="64">
        <f t="shared" si="2"/>
        <v>16.611505087475031</v>
      </c>
      <c r="G14" s="64">
        <f t="shared" si="9"/>
        <v>3433.5716892879996</v>
      </c>
      <c r="H14" s="64">
        <f t="shared" ref="G14:H20" si="14">SUM(20*45)*4.3333</f>
        <v>3899.9700000000003</v>
      </c>
      <c r="I14" s="64">
        <f t="shared" si="10"/>
        <v>900</v>
      </c>
      <c r="J14" s="64">
        <f t="shared" si="11"/>
        <v>20</v>
      </c>
      <c r="K14" s="64">
        <v>120</v>
      </c>
      <c r="L14" s="285">
        <f t="shared" si="3"/>
        <v>26.781859176446392</v>
      </c>
      <c r="M14" s="285">
        <f t="shared" si="4"/>
        <v>26.781859176446392</v>
      </c>
      <c r="N14" s="285">
        <f t="shared" si="5"/>
        <v>123.60858081436798</v>
      </c>
      <c r="O14" s="285">
        <f t="shared" si="6"/>
        <v>123.60858081436798</v>
      </c>
      <c r="P14" s="285">
        <f t="shared" si="0"/>
        <v>19.499850000000002</v>
      </c>
      <c r="Q14" s="285">
        <f t="shared" si="1"/>
        <v>19.499850000000002</v>
      </c>
    </row>
    <row r="15" spans="1:17" s="94" customFormat="1" x14ac:dyDescent="0.4">
      <c r="A15" s="92">
        <v>3014</v>
      </c>
      <c r="B15" s="180" t="s">
        <v>202</v>
      </c>
      <c r="C15" s="64">
        <v>3411.1057580000002</v>
      </c>
      <c r="D15" s="64">
        <f t="shared" si="7"/>
        <v>3615.7721034800002</v>
      </c>
      <c r="E15" s="64">
        <f t="shared" si="8"/>
        <v>834.41536553665799</v>
      </c>
      <c r="F15" s="64">
        <f t="shared" si="2"/>
        <v>18.542563678592401</v>
      </c>
      <c r="G15" s="64">
        <f t="shared" si="9"/>
        <v>3832.7184296888004</v>
      </c>
      <c r="H15" s="64">
        <f t="shared" si="14"/>
        <v>3899.9700000000003</v>
      </c>
      <c r="I15" s="64">
        <f t="shared" si="10"/>
        <v>900</v>
      </c>
      <c r="J15" s="64">
        <f t="shared" si="11"/>
        <v>20</v>
      </c>
      <c r="K15" s="64">
        <v>120</v>
      </c>
      <c r="L15" s="285">
        <f t="shared" si="3"/>
        <v>29.895203751572641</v>
      </c>
      <c r="M15" s="285">
        <f t="shared" si="4"/>
        <v>29.895203751572641</v>
      </c>
      <c r="N15" s="285">
        <f t="shared" si="5"/>
        <v>137.97786346879681</v>
      </c>
      <c r="O15" s="285">
        <f t="shared" si="6"/>
        <v>137.97786346879681</v>
      </c>
      <c r="P15" s="285">
        <f t="shared" si="0"/>
        <v>19.499850000000002</v>
      </c>
      <c r="Q15" s="285">
        <f t="shared" si="1"/>
        <v>19.499850000000002</v>
      </c>
    </row>
    <row r="16" spans="1:17" s="94" customFormat="1" x14ac:dyDescent="0.4">
      <c r="A16" s="92">
        <v>3022</v>
      </c>
      <c r="B16" s="93" t="s">
        <v>4</v>
      </c>
      <c r="C16" s="64">
        <v>2347.4906279999996</v>
      </c>
      <c r="D16" s="64">
        <f t="shared" si="7"/>
        <v>2488.3400656799995</v>
      </c>
      <c r="E16" s="64">
        <f t="shared" si="8"/>
        <v>574.2367400549233</v>
      </c>
      <c r="F16" s="64">
        <f t="shared" si="2"/>
        <v>12.760816445664963</v>
      </c>
      <c r="G16" s="64">
        <f t="shared" si="9"/>
        <v>2637.6404696207996</v>
      </c>
      <c r="H16" s="64">
        <f t="shared" si="14"/>
        <v>3899.9700000000003</v>
      </c>
      <c r="I16" s="64">
        <f t="shared" si="10"/>
        <v>900</v>
      </c>
      <c r="J16" s="64">
        <f t="shared" si="11"/>
        <v>20</v>
      </c>
      <c r="K16" s="64">
        <v>120</v>
      </c>
      <c r="L16" s="285">
        <f t="shared" si="3"/>
        <v>20.573595663042237</v>
      </c>
      <c r="M16" s="285">
        <f t="shared" si="4"/>
        <v>20.573595663042237</v>
      </c>
      <c r="N16" s="285">
        <f t="shared" si="5"/>
        <v>94.955056906348773</v>
      </c>
      <c r="O16" s="285">
        <f t="shared" si="6"/>
        <v>94.955056906348773</v>
      </c>
      <c r="P16" s="285">
        <f t="shared" si="0"/>
        <v>19.499850000000002</v>
      </c>
      <c r="Q16" s="285">
        <f t="shared" si="1"/>
        <v>19.499850000000002</v>
      </c>
    </row>
    <row r="17" spans="1:17" s="94" customFormat="1" x14ac:dyDescent="0.4">
      <c r="A17" s="92">
        <v>4018</v>
      </c>
      <c r="B17" s="93" t="s">
        <v>160</v>
      </c>
      <c r="C17" s="64"/>
      <c r="D17" s="287"/>
      <c r="E17" s="287"/>
      <c r="F17" s="287"/>
      <c r="G17" s="64">
        <f t="shared" si="14"/>
        <v>3899.9700000000003</v>
      </c>
      <c r="H17" s="64">
        <f t="shared" si="14"/>
        <v>3899.9700000000003</v>
      </c>
      <c r="I17" s="64">
        <f t="shared" si="10"/>
        <v>900</v>
      </c>
      <c r="J17" s="64">
        <f t="shared" si="11"/>
        <v>20</v>
      </c>
      <c r="K17" s="64">
        <v>120</v>
      </c>
      <c r="L17" s="285">
        <f t="shared" si="3"/>
        <v>30.419765999999999</v>
      </c>
      <c r="M17" s="285">
        <f t="shared" si="4"/>
        <v>30.419765999999999</v>
      </c>
      <c r="N17" s="285">
        <f t="shared" si="5"/>
        <v>140.39892</v>
      </c>
      <c r="O17" s="285">
        <f t="shared" si="6"/>
        <v>140.39892</v>
      </c>
      <c r="P17" s="285">
        <f t="shared" si="0"/>
        <v>19.499850000000002</v>
      </c>
      <c r="Q17" s="285">
        <f t="shared" si="1"/>
        <v>19.499850000000002</v>
      </c>
    </row>
    <row r="18" spans="1:17" s="94" customFormat="1" x14ac:dyDescent="0.4">
      <c r="A18" s="92">
        <v>2010</v>
      </c>
      <c r="B18" s="93" t="s">
        <v>5</v>
      </c>
      <c r="C18" s="64">
        <v>2015.6127370000002</v>
      </c>
      <c r="D18" s="64">
        <f t="shared" si="7"/>
        <v>2136.5495012200004</v>
      </c>
      <c r="E18" s="64">
        <f t="shared" ref="E18:E67" si="15">+D18/4.3333</f>
        <v>493.05367761752018</v>
      </c>
      <c r="F18" s="64">
        <f t="shared" ref="F18:F67" si="16">+E18/45</f>
        <v>10.956748391500449</v>
      </c>
      <c r="G18" s="64">
        <f t="shared" si="9"/>
        <v>2264.7424712932002</v>
      </c>
      <c r="H18" s="64">
        <f t="shared" si="14"/>
        <v>3899.9700000000003</v>
      </c>
      <c r="I18" s="64">
        <f t="shared" si="10"/>
        <v>900</v>
      </c>
      <c r="J18" s="64">
        <f t="shared" si="11"/>
        <v>20</v>
      </c>
      <c r="K18" s="64">
        <v>120</v>
      </c>
      <c r="L18" s="285">
        <f t="shared" si="3"/>
        <v>17.664991276086958</v>
      </c>
      <c r="M18" s="285">
        <f t="shared" si="4"/>
        <v>17.664991276086958</v>
      </c>
      <c r="N18" s="285">
        <f t="shared" si="5"/>
        <v>81.530728966555202</v>
      </c>
      <c r="O18" s="285">
        <f t="shared" si="6"/>
        <v>81.530728966555202</v>
      </c>
      <c r="P18" s="285">
        <f t="shared" si="0"/>
        <v>19.499850000000002</v>
      </c>
      <c r="Q18" s="285">
        <f t="shared" si="1"/>
        <v>19.499850000000002</v>
      </c>
    </row>
    <row r="19" spans="1:17" s="94" customFormat="1" x14ac:dyDescent="0.4">
      <c r="A19" s="92">
        <v>2012</v>
      </c>
      <c r="B19" s="93" t="s">
        <v>8</v>
      </c>
      <c r="C19" s="64">
        <v>2116.6623249999998</v>
      </c>
      <c r="D19" s="64">
        <f>+C19*0.06+C19</f>
        <v>2243.6620644999998</v>
      </c>
      <c r="E19" s="64">
        <f t="shared" si="15"/>
        <v>517.77215159347372</v>
      </c>
      <c r="F19" s="64">
        <f t="shared" si="16"/>
        <v>11.506047813188305</v>
      </c>
      <c r="G19" s="64">
        <f t="shared" si="9"/>
        <v>2378.28178837</v>
      </c>
      <c r="H19" s="64">
        <f t="shared" si="14"/>
        <v>3899.9700000000003</v>
      </c>
      <c r="I19" s="64">
        <f t="shared" si="10"/>
        <v>900</v>
      </c>
      <c r="J19" s="64">
        <f t="shared" si="11"/>
        <v>20</v>
      </c>
      <c r="K19" s="64">
        <v>120</v>
      </c>
      <c r="L19" s="285">
        <f t="shared" si="3"/>
        <v>18.550597949285997</v>
      </c>
      <c r="M19" s="285">
        <f t="shared" si="4"/>
        <v>18.550597949285997</v>
      </c>
      <c r="N19" s="285">
        <f t="shared" si="5"/>
        <v>85.618144381319993</v>
      </c>
      <c r="O19" s="285">
        <f t="shared" si="6"/>
        <v>85.618144381319993</v>
      </c>
      <c r="P19" s="285">
        <f t="shared" si="0"/>
        <v>19.499850000000002</v>
      </c>
      <c r="Q19" s="285">
        <f t="shared" si="1"/>
        <v>19.499850000000002</v>
      </c>
    </row>
    <row r="20" spans="1:17" s="94" customFormat="1" x14ac:dyDescent="0.4">
      <c r="A20" s="92">
        <v>2014</v>
      </c>
      <c r="B20" s="93" t="s">
        <v>7</v>
      </c>
      <c r="C20" s="64">
        <v>2216.3475870000002</v>
      </c>
      <c r="D20" s="64">
        <f>+C20*0.06+C20</f>
        <v>2349.3284422200004</v>
      </c>
      <c r="E20" s="64">
        <f t="shared" si="15"/>
        <v>542.1568878729837</v>
      </c>
      <c r="F20" s="64">
        <f t="shared" si="16"/>
        <v>12.047930841621859</v>
      </c>
      <c r="G20" s="64">
        <f t="shared" si="9"/>
        <v>2490.2881487532004</v>
      </c>
      <c r="H20" s="64">
        <f t="shared" si="14"/>
        <v>3899.9700000000003</v>
      </c>
      <c r="I20" s="64">
        <f t="shared" si="10"/>
        <v>900</v>
      </c>
      <c r="J20" s="64">
        <f t="shared" si="11"/>
        <v>20</v>
      </c>
      <c r="K20" s="64">
        <v>120</v>
      </c>
      <c r="L20" s="285">
        <f t="shared" si="3"/>
        <v>19.42424756027496</v>
      </c>
      <c r="M20" s="285">
        <f t="shared" si="4"/>
        <v>19.42424756027496</v>
      </c>
      <c r="N20" s="285">
        <f t="shared" si="5"/>
        <v>89.650373355115207</v>
      </c>
      <c r="O20" s="285">
        <f t="shared" si="6"/>
        <v>89.650373355115207</v>
      </c>
      <c r="P20" s="285">
        <f t="shared" si="0"/>
        <v>19.499850000000002</v>
      </c>
      <c r="Q20" s="285">
        <f t="shared" si="1"/>
        <v>19.499850000000002</v>
      </c>
    </row>
    <row r="21" spans="1:17" s="94" customFormat="1" x14ac:dyDescent="0.4">
      <c r="A21" s="92">
        <v>2020</v>
      </c>
      <c r="B21" s="180" t="s">
        <v>162</v>
      </c>
      <c r="C21" s="64">
        <v>4156.8441130000001</v>
      </c>
      <c r="D21" s="64">
        <f t="shared" si="7"/>
        <v>4406.2547597800003</v>
      </c>
      <c r="E21" s="64">
        <f t="shared" si="15"/>
        <v>1016.8358433018716</v>
      </c>
      <c r="F21" s="64">
        <f t="shared" si="16"/>
        <v>22.596352073374923</v>
      </c>
      <c r="G21" s="64">
        <f t="shared" si="9"/>
        <v>4670.6300453668</v>
      </c>
      <c r="H21" s="64">
        <f t="shared" si="12"/>
        <v>4670.6300453668</v>
      </c>
      <c r="I21" s="64">
        <f t="shared" si="10"/>
        <v>1077.8459938999838</v>
      </c>
      <c r="J21" s="64">
        <f t="shared" si="11"/>
        <v>23.952133197777417</v>
      </c>
      <c r="K21" s="64">
        <v>120</v>
      </c>
      <c r="L21" s="285">
        <f t="shared" si="3"/>
        <v>36.430914353861034</v>
      </c>
      <c r="M21" s="285">
        <f t="shared" si="4"/>
        <v>36.430914353861034</v>
      </c>
      <c r="N21" s="285">
        <f t="shared" si="5"/>
        <v>168.14268163320477</v>
      </c>
      <c r="O21" s="285">
        <f t="shared" si="6"/>
        <v>168.14268163320477</v>
      </c>
      <c r="P21" s="285">
        <f t="shared" si="0"/>
        <v>23.353150226834</v>
      </c>
      <c r="Q21" s="285">
        <f t="shared" si="1"/>
        <v>23.353150226834</v>
      </c>
    </row>
    <row r="22" spans="1:17" s="94" customFormat="1" x14ac:dyDescent="0.4">
      <c r="A22" s="92">
        <v>2022</v>
      </c>
      <c r="B22" s="93" t="s">
        <v>9</v>
      </c>
      <c r="C22" s="64">
        <v>5541.5455390000006</v>
      </c>
      <c r="D22" s="64">
        <f t="shared" si="7"/>
        <v>5874.0382713400004</v>
      </c>
      <c r="E22" s="64">
        <f t="shared" si="15"/>
        <v>1355.5577207532365</v>
      </c>
      <c r="F22" s="64">
        <f t="shared" si="16"/>
        <v>30.123504905627478</v>
      </c>
      <c r="G22" s="64">
        <f t="shared" si="9"/>
        <v>6226.4805676204005</v>
      </c>
      <c r="H22" s="64">
        <f t="shared" si="12"/>
        <v>6226.4805676204005</v>
      </c>
      <c r="I22" s="64">
        <f t="shared" si="10"/>
        <v>1436.8911839984307</v>
      </c>
      <c r="J22" s="64">
        <f t="shared" si="11"/>
        <v>31.930915199965128</v>
      </c>
      <c r="K22" s="64">
        <v>120</v>
      </c>
      <c r="L22" s="285">
        <f t="shared" si="3"/>
        <v>48.566548427439123</v>
      </c>
      <c r="M22" s="285">
        <f t="shared" si="4"/>
        <v>48.566548427439123</v>
      </c>
      <c r="N22" s="285">
        <f t="shared" si="5"/>
        <v>224.1533004343344</v>
      </c>
      <c r="O22" s="285">
        <f t="shared" si="6"/>
        <v>224.1533004343344</v>
      </c>
      <c r="P22" s="285">
        <f t="shared" si="0"/>
        <v>31.132402838102003</v>
      </c>
      <c r="Q22" s="285">
        <f t="shared" si="1"/>
        <v>31.132402838102003</v>
      </c>
    </row>
    <row r="23" spans="1:17" s="94" customFormat="1" x14ac:dyDescent="0.4">
      <c r="A23" s="92">
        <v>2024</v>
      </c>
      <c r="B23" s="93" t="s">
        <v>11</v>
      </c>
      <c r="C23" s="64">
        <v>5817.4077830000006</v>
      </c>
      <c r="D23" s="64">
        <f>+C23*0.06+C23</f>
        <v>6166.4522499800005</v>
      </c>
      <c r="E23" s="64">
        <f t="shared" si="15"/>
        <v>1423.0383887522212</v>
      </c>
      <c r="F23" s="64">
        <f t="shared" si="16"/>
        <v>31.623075305604914</v>
      </c>
      <c r="G23" s="64">
        <f t="shared" si="9"/>
        <v>6536.4393849788003</v>
      </c>
      <c r="H23" s="64">
        <f t="shared" si="12"/>
        <v>6536.4393849788003</v>
      </c>
      <c r="I23" s="64">
        <f t="shared" si="10"/>
        <v>1508.4206920773543</v>
      </c>
      <c r="J23" s="64">
        <f t="shared" si="11"/>
        <v>33.520459823941209</v>
      </c>
      <c r="K23" s="64">
        <v>120</v>
      </c>
      <c r="L23" s="285">
        <f t="shared" si="3"/>
        <v>50.984227202834639</v>
      </c>
      <c r="M23" s="285">
        <f t="shared" si="4"/>
        <v>50.984227202834639</v>
      </c>
      <c r="N23" s="285">
        <f t="shared" si="5"/>
        <v>235.31181785923678</v>
      </c>
      <c r="O23" s="285">
        <f t="shared" si="6"/>
        <v>235.31181785923678</v>
      </c>
      <c r="P23" s="285">
        <f t="shared" si="0"/>
        <v>32.682196924894001</v>
      </c>
      <c r="Q23" s="285">
        <f t="shared" si="1"/>
        <v>32.682196924894001</v>
      </c>
    </row>
    <row r="24" spans="1:17" s="94" customFormat="1" x14ac:dyDescent="0.4">
      <c r="A24" s="92">
        <v>2026</v>
      </c>
      <c r="B24" s="93" t="s">
        <v>10</v>
      </c>
      <c r="C24" s="64">
        <v>6095.9874959999997</v>
      </c>
      <c r="D24" s="64">
        <f>+C24*0.06+C24</f>
        <v>6461.7467457599996</v>
      </c>
      <c r="E24" s="64">
        <f t="shared" si="15"/>
        <v>1491.1837965892043</v>
      </c>
      <c r="F24" s="64">
        <f t="shared" si="16"/>
        <v>33.137417701982322</v>
      </c>
      <c r="G24" s="64">
        <f t="shared" si="9"/>
        <v>6849.4515505055997</v>
      </c>
      <c r="H24" s="64">
        <f t="shared" si="12"/>
        <v>6849.4515505055997</v>
      </c>
      <c r="I24" s="64">
        <f t="shared" si="10"/>
        <v>1580.6548243845566</v>
      </c>
      <c r="J24" s="64">
        <f t="shared" si="11"/>
        <v>35.125662764101257</v>
      </c>
      <c r="K24" s="64">
        <v>120</v>
      </c>
      <c r="L24" s="285">
        <f t="shared" si="3"/>
        <v>53.425722093943669</v>
      </c>
      <c r="M24" s="285">
        <f t="shared" si="4"/>
        <v>53.425722093943669</v>
      </c>
      <c r="N24" s="285">
        <f t="shared" si="5"/>
        <v>246.58025581820155</v>
      </c>
      <c r="O24" s="285">
        <f t="shared" si="6"/>
        <v>246.58025581820155</v>
      </c>
      <c r="P24" s="285">
        <f t="shared" si="0"/>
        <v>34.247257752528</v>
      </c>
      <c r="Q24" s="285">
        <f t="shared" si="1"/>
        <v>34.247257752528</v>
      </c>
    </row>
    <row r="25" spans="1:17" s="94" customFormat="1" x14ac:dyDescent="0.4">
      <c r="A25" s="92">
        <v>2046</v>
      </c>
      <c r="B25" s="180" t="s">
        <v>69</v>
      </c>
      <c r="C25" s="64">
        <v>1762.9664010000001</v>
      </c>
      <c r="D25" s="64">
        <f>+C25*0.06+C25</f>
        <v>1868.7443850600002</v>
      </c>
      <c r="E25" s="64">
        <f t="shared" si="15"/>
        <v>431.25202156785821</v>
      </c>
      <c r="F25" s="64">
        <f t="shared" si="16"/>
        <v>9.5833782570635151</v>
      </c>
      <c r="G25" s="64"/>
      <c r="H25" s="64">
        <v>1304.3699999999999</v>
      </c>
      <c r="I25" s="64">
        <f t="shared" si="10"/>
        <v>301.01077700597693</v>
      </c>
      <c r="J25" s="64">
        <f t="shared" si="11"/>
        <v>6.6891283779105981</v>
      </c>
      <c r="K25" s="64">
        <v>120</v>
      </c>
      <c r="L25" s="64"/>
      <c r="M25" s="64"/>
      <c r="N25" s="64"/>
      <c r="O25" s="64"/>
      <c r="P25" s="285">
        <f t="shared" si="0"/>
        <v>6.5218499999999997</v>
      </c>
      <c r="Q25" s="285">
        <f t="shared" si="1"/>
        <v>6.5218499999999997</v>
      </c>
    </row>
    <row r="26" spans="1:17" s="94" customFormat="1" x14ac:dyDescent="0.4">
      <c r="A26" s="92">
        <v>2048</v>
      </c>
      <c r="B26" s="180" t="s">
        <v>66</v>
      </c>
      <c r="C26" s="64">
        <v>2036.099993</v>
      </c>
      <c r="D26" s="64">
        <f t="shared" si="7"/>
        <v>2158.2659925799999</v>
      </c>
      <c r="E26" s="64">
        <f t="shared" si="15"/>
        <v>498.0652141739551</v>
      </c>
      <c r="F26" s="64">
        <f t="shared" si="16"/>
        <v>11.068115870532335</v>
      </c>
      <c r="G26" s="64"/>
      <c r="H26" s="64">
        <v>2606.88</v>
      </c>
      <c r="I26" s="64">
        <f t="shared" si="10"/>
        <v>601.59231994092261</v>
      </c>
      <c r="J26" s="64">
        <f t="shared" si="11"/>
        <v>13.368718220909392</v>
      </c>
      <c r="K26" s="64">
        <v>120</v>
      </c>
      <c r="L26" s="64"/>
      <c r="M26" s="64"/>
      <c r="N26" s="64"/>
      <c r="O26" s="64"/>
      <c r="P26" s="285">
        <f t="shared" si="0"/>
        <v>13.034400000000002</v>
      </c>
      <c r="Q26" s="285">
        <f t="shared" si="1"/>
        <v>13.034400000000002</v>
      </c>
    </row>
    <row r="27" spans="1:17" s="94" customFormat="1" x14ac:dyDescent="0.4">
      <c r="A27" s="92">
        <v>2050</v>
      </c>
      <c r="B27" s="180" t="s">
        <v>67</v>
      </c>
      <c r="C27" s="64">
        <v>2358.3605040000002</v>
      </c>
      <c r="D27" s="64">
        <f t="shared" si="7"/>
        <v>2499.8621342400002</v>
      </c>
      <c r="E27" s="64">
        <f t="shared" si="15"/>
        <v>576.89569940691854</v>
      </c>
      <c r="F27" s="64">
        <f t="shared" si="16"/>
        <v>12.819904431264856</v>
      </c>
      <c r="G27" s="64"/>
      <c r="H27" s="64">
        <v>4021.78</v>
      </c>
      <c r="I27" s="64">
        <f t="shared" si="10"/>
        <v>928.11021623243255</v>
      </c>
      <c r="J27" s="64">
        <f t="shared" si="11"/>
        <v>20.624671471831835</v>
      </c>
      <c r="K27" s="64">
        <v>120</v>
      </c>
      <c r="L27" s="64"/>
      <c r="M27" s="64"/>
      <c r="N27" s="64"/>
      <c r="O27" s="64"/>
      <c r="P27" s="285">
        <f t="shared" si="0"/>
        <v>20.108900000000002</v>
      </c>
      <c r="Q27" s="285">
        <f t="shared" si="1"/>
        <v>20.108900000000002</v>
      </c>
    </row>
    <row r="28" spans="1:17" s="94" customFormat="1" x14ac:dyDescent="0.4">
      <c r="A28" s="92">
        <v>2052</v>
      </c>
      <c r="B28" s="180" t="s">
        <v>68</v>
      </c>
      <c r="C28" s="64">
        <v>2636.9513999999999</v>
      </c>
      <c r="D28" s="64">
        <f t="shared" si="7"/>
        <v>2795.1684839999998</v>
      </c>
      <c r="E28" s="64">
        <f t="shared" si="15"/>
        <v>645.04384279879071</v>
      </c>
      <c r="F28" s="64">
        <f t="shared" si="16"/>
        <v>14.334307617750905</v>
      </c>
      <c r="G28" s="64">
        <f t="shared" ref="G28:G32" si="17">SUM(D28*0.07)+D28</f>
        <v>2990.8302778799998</v>
      </c>
      <c r="H28" s="64">
        <v>5869.5</v>
      </c>
      <c r="I28" s="64">
        <f t="shared" si="10"/>
        <v>1354.5104193109178</v>
      </c>
      <c r="J28" s="64">
        <f t="shared" si="11"/>
        <v>30.100231540242618</v>
      </c>
      <c r="K28" s="64">
        <v>120</v>
      </c>
      <c r="L28" s="285">
        <f>SUM(+G28*0.013)*0.6</f>
        <v>23.328476167463997</v>
      </c>
      <c r="M28" s="285">
        <f>SUM(+G28*0.013)*0.6</f>
        <v>23.328476167463997</v>
      </c>
      <c r="N28" s="285">
        <f>SUM(+G28*0.06)*0.6</f>
        <v>107.66989000367998</v>
      </c>
      <c r="O28" s="285">
        <f>SUM(+G28*0.06)*0.6</f>
        <v>107.66989000367998</v>
      </c>
      <c r="P28" s="285">
        <f t="shared" si="0"/>
        <v>29.3475</v>
      </c>
      <c r="Q28" s="285">
        <f t="shared" si="1"/>
        <v>29.3475</v>
      </c>
    </row>
    <row r="29" spans="1:17" s="94" customFormat="1" x14ac:dyDescent="0.4">
      <c r="A29" s="92">
        <v>4000</v>
      </c>
      <c r="B29" s="180" t="s">
        <v>70</v>
      </c>
      <c r="C29" s="64">
        <v>1762.9664010000001</v>
      </c>
      <c r="D29" s="64">
        <f>+C29*0.06+C29</f>
        <v>1868.7443850600002</v>
      </c>
      <c r="E29" s="64">
        <f t="shared" si="15"/>
        <v>431.25202156785821</v>
      </c>
      <c r="F29" s="64">
        <f t="shared" si="16"/>
        <v>9.5833782570635151</v>
      </c>
      <c r="G29" s="64"/>
      <c r="H29" s="64">
        <v>1304.3699999999999</v>
      </c>
      <c r="I29" s="64">
        <f t="shared" si="10"/>
        <v>301.01077700597693</v>
      </c>
      <c r="J29" s="64">
        <f t="shared" si="11"/>
        <v>6.6891283779105981</v>
      </c>
      <c r="K29" s="64">
        <v>120</v>
      </c>
      <c r="L29" s="64"/>
      <c r="M29" s="64"/>
      <c r="N29" s="64"/>
      <c r="O29" s="64"/>
      <c r="P29" s="285">
        <f t="shared" si="0"/>
        <v>6.5218499999999997</v>
      </c>
      <c r="Q29" s="285">
        <f t="shared" si="1"/>
        <v>6.5218499999999997</v>
      </c>
    </row>
    <row r="30" spans="1:17" s="94" customFormat="1" x14ac:dyDescent="0.4">
      <c r="A30" s="92">
        <v>4001</v>
      </c>
      <c r="B30" s="180" t="s">
        <v>71</v>
      </c>
      <c r="C30" s="64">
        <v>2036.099993</v>
      </c>
      <c r="D30" s="64">
        <f>+C30*0.06+C30</f>
        <v>2158.2659925799999</v>
      </c>
      <c r="E30" s="64">
        <f t="shared" si="15"/>
        <v>498.0652141739551</v>
      </c>
      <c r="F30" s="64">
        <f t="shared" si="16"/>
        <v>11.068115870532335</v>
      </c>
      <c r="G30" s="64"/>
      <c r="H30" s="64">
        <v>2606.88</v>
      </c>
      <c r="I30" s="64">
        <f t="shared" si="10"/>
        <v>601.59231994092261</v>
      </c>
      <c r="J30" s="64">
        <f t="shared" si="11"/>
        <v>13.368718220909392</v>
      </c>
      <c r="K30" s="64">
        <v>120</v>
      </c>
      <c r="L30" s="64"/>
      <c r="M30" s="64"/>
      <c r="N30" s="64"/>
      <c r="O30" s="64"/>
      <c r="P30" s="285">
        <f t="shared" si="0"/>
        <v>13.034400000000002</v>
      </c>
      <c r="Q30" s="285">
        <f t="shared" si="1"/>
        <v>13.034400000000002</v>
      </c>
    </row>
    <row r="31" spans="1:17" s="94" customFormat="1" x14ac:dyDescent="0.4">
      <c r="A31" s="92">
        <v>4002</v>
      </c>
      <c r="B31" s="180" t="s">
        <v>72</v>
      </c>
      <c r="C31" s="64">
        <v>2358.3605040000002</v>
      </c>
      <c r="D31" s="64">
        <f>+C31*0.06+C31</f>
        <v>2499.8621342400002</v>
      </c>
      <c r="E31" s="64">
        <f t="shared" si="15"/>
        <v>576.89569940691854</v>
      </c>
      <c r="F31" s="64">
        <f t="shared" si="16"/>
        <v>12.819904431264856</v>
      </c>
      <c r="G31" s="64"/>
      <c r="H31" s="64">
        <v>4021.78</v>
      </c>
      <c r="I31" s="64">
        <f t="shared" si="10"/>
        <v>928.11021623243255</v>
      </c>
      <c r="J31" s="64">
        <f t="shared" si="11"/>
        <v>20.624671471831835</v>
      </c>
      <c r="K31" s="64">
        <v>120</v>
      </c>
      <c r="L31" s="64"/>
      <c r="M31" s="64"/>
      <c r="N31" s="64"/>
      <c r="O31" s="64"/>
      <c r="P31" s="285">
        <f t="shared" si="0"/>
        <v>20.108900000000002</v>
      </c>
      <c r="Q31" s="285">
        <f t="shared" si="1"/>
        <v>20.108900000000002</v>
      </c>
    </row>
    <row r="32" spans="1:17" s="94" customFormat="1" x14ac:dyDescent="0.4">
      <c r="A32" s="92">
        <v>4003</v>
      </c>
      <c r="B32" s="180" t="s">
        <v>73</v>
      </c>
      <c r="C32" s="64">
        <v>2636.9513999999999</v>
      </c>
      <c r="D32" s="64">
        <f>+C32*0.06+C32</f>
        <v>2795.1684839999998</v>
      </c>
      <c r="E32" s="64">
        <f t="shared" si="15"/>
        <v>645.04384279879071</v>
      </c>
      <c r="F32" s="64">
        <f t="shared" si="16"/>
        <v>14.334307617750905</v>
      </c>
      <c r="G32" s="64">
        <f t="shared" si="17"/>
        <v>2990.8302778799998</v>
      </c>
      <c r="H32" s="64">
        <v>5869.5</v>
      </c>
      <c r="I32" s="64">
        <f t="shared" si="10"/>
        <v>1354.5104193109178</v>
      </c>
      <c r="J32" s="64">
        <f t="shared" si="11"/>
        <v>30.100231540242618</v>
      </c>
      <c r="K32" s="64">
        <v>120</v>
      </c>
      <c r="L32" s="285">
        <f>SUM(+G32*0.013)*0.6</f>
        <v>23.328476167463997</v>
      </c>
      <c r="M32" s="285">
        <f>SUM(+G32*0.013)*0.6</f>
        <v>23.328476167463997</v>
      </c>
      <c r="N32" s="285">
        <f>SUM(+G32*0.06)*0.6</f>
        <v>107.66989000367998</v>
      </c>
      <c r="O32" s="285">
        <f>SUM(+G32*0.06)*0.6</f>
        <v>107.66989000367998</v>
      </c>
      <c r="P32" s="285">
        <f t="shared" si="0"/>
        <v>29.3475</v>
      </c>
      <c r="Q32" s="285">
        <f t="shared" si="1"/>
        <v>29.3475</v>
      </c>
    </row>
    <row r="33" spans="1:17" s="94" customFormat="1" x14ac:dyDescent="0.4">
      <c r="A33" s="92">
        <v>3032</v>
      </c>
      <c r="B33" s="180" t="s">
        <v>141</v>
      </c>
      <c r="C33" s="64">
        <v>5769.8576670000002</v>
      </c>
      <c r="D33" s="64">
        <f t="shared" si="7"/>
        <v>6116.04912702</v>
      </c>
      <c r="E33" s="64">
        <f t="shared" si="15"/>
        <v>1411.4068093646872</v>
      </c>
      <c r="F33" s="64">
        <f t="shared" si="16"/>
        <v>31.364595763659715</v>
      </c>
      <c r="G33" s="64">
        <f t="shared" si="9"/>
        <v>6483.0120746412003</v>
      </c>
      <c r="H33" s="64">
        <f t="shared" si="12"/>
        <v>6483.0120746412003</v>
      </c>
      <c r="I33" s="64">
        <f t="shared" si="10"/>
        <v>1496.0912179265686</v>
      </c>
      <c r="J33" s="64">
        <f t="shared" si="11"/>
        <v>33.246471509479299</v>
      </c>
      <c r="K33" s="64">
        <v>120</v>
      </c>
      <c r="L33" s="285">
        <f t="shared" ref="L33:L64" si="18">SUM(+G33*0.013)*0.6</f>
        <v>50.567494182201365</v>
      </c>
      <c r="M33" s="285">
        <f t="shared" ref="M33:M64" si="19">SUM(+G33*0.013*0.6)</f>
        <v>50.567494182201365</v>
      </c>
      <c r="N33" s="285">
        <f t="shared" ref="N33:N64" si="20">SUM(+G33*0.06)*0.6</f>
        <v>233.38843468708319</v>
      </c>
      <c r="O33" s="285">
        <f t="shared" ref="O33:O64" si="21">SUM(+G33*0.06)*0.6</f>
        <v>233.38843468708319</v>
      </c>
      <c r="P33" s="285">
        <f t="shared" si="0"/>
        <v>32.415060373206003</v>
      </c>
      <c r="Q33" s="285">
        <f t="shared" si="1"/>
        <v>32.415060373206003</v>
      </c>
    </row>
    <row r="34" spans="1:17" s="94" customFormat="1" x14ac:dyDescent="0.4">
      <c r="A34" s="92">
        <v>2060</v>
      </c>
      <c r="B34" s="93" t="s">
        <v>13</v>
      </c>
      <c r="C34" s="64">
        <v>5840.6125080000002</v>
      </c>
      <c r="D34" s="64">
        <f t="shared" si="7"/>
        <v>6191.0492584800004</v>
      </c>
      <c r="E34" s="64">
        <f t="shared" si="15"/>
        <v>1428.7146651466549</v>
      </c>
      <c r="F34" s="64">
        <f t="shared" si="16"/>
        <v>31.749214781036773</v>
      </c>
      <c r="G34" s="64">
        <f t="shared" si="9"/>
        <v>6562.5122139888008</v>
      </c>
      <c r="H34" s="64">
        <f t="shared" si="12"/>
        <v>6562.5122139888008</v>
      </c>
      <c r="I34" s="64">
        <f t="shared" si="10"/>
        <v>1514.4375450554544</v>
      </c>
      <c r="J34" s="64">
        <f t="shared" si="11"/>
        <v>33.654167667898989</v>
      </c>
      <c r="K34" s="64">
        <v>120</v>
      </c>
      <c r="L34" s="285">
        <f t="shared" si="18"/>
        <v>51.187595269112641</v>
      </c>
      <c r="M34" s="285">
        <f t="shared" si="19"/>
        <v>51.187595269112641</v>
      </c>
      <c r="N34" s="285">
        <f t="shared" si="20"/>
        <v>236.25043970359678</v>
      </c>
      <c r="O34" s="285">
        <f t="shared" si="21"/>
        <v>236.25043970359678</v>
      </c>
      <c r="P34" s="285">
        <f t="shared" si="0"/>
        <v>32.812561069944003</v>
      </c>
      <c r="Q34" s="285">
        <f t="shared" si="1"/>
        <v>32.812561069944003</v>
      </c>
    </row>
    <row r="35" spans="1:17" s="94" customFormat="1" x14ac:dyDescent="0.4">
      <c r="A35" s="92">
        <v>2062</v>
      </c>
      <c r="B35" s="93" t="s">
        <v>15</v>
      </c>
      <c r="C35" s="64">
        <v>6132.8913959999991</v>
      </c>
      <c r="D35" s="64">
        <f>+C35*0.06+C35</f>
        <v>6500.864879759999</v>
      </c>
      <c r="E35" s="64">
        <f t="shared" si="15"/>
        <v>1500.2111277225206</v>
      </c>
      <c r="F35" s="64">
        <f t="shared" si="16"/>
        <v>33.338025060500456</v>
      </c>
      <c r="G35" s="64">
        <f t="shared" si="9"/>
        <v>6890.9167725455991</v>
      </c>
      <c r="H35" s="64">
        <f t="shared" si="12"/>
        <v>6890.9167725455991</v>
      </c>
      <c r="I35" s="64">
        <f t="shared" si="10"/>
        <v>1590.2237953858719</v>
      </c>
      <c r="J35" s="64">
        <f t="shared" si="11"/>
        <v>35.338306564130484</v>
      </c>
      <c r="K35" s="64">
        <v>120</v>
      </c>
      <c r="L35" s="285">
        <f t="shared" si="18"/>
        <v>53.749150825855672</v>
      </c>
      <c r="M35" s="285">
        <f t="shared" si="19"/>
        <v>53.749150825855672</v>
      </c>
      <c r="N35" s="285">
        <f t="shared" si="20"/>
        <v>248.07300381164157</v>
      </c>
      <c r="O35" s="285">
        <f t="shared" si="21"/>
        <v>248.07300381164157</v>
      </c>
      <c r="P35" s="285">
        <f t="shared" si="0"/>
        <v>34.454583862727993</v>
      </c>
      <c r="Q35" s="285">
        <f t="shared" si="1"/>
        <v>34.454583862727993</v>
      </c>
    </row>
    <row r="36" spans="1:17" s="94" customFormat="1" x14ac:dyDescent="0.4">
      <c r="A36" s="92">
        <v>2064</v>
      </c>
      <c r="B36" s="93" t="s">
        <v>14</v>
      </c>
      <c r="C36" s="64">
        <v>6425.0808200000001</v>
      </c>
      <c r="D36" s="64">
        <f>+C36*0.06+C36</f>
        <v>6810.5856691999998</v>
      </c>
      <c r="E36" s="64">
        <f t="shared" si="15"/>
        <v>1571.6857058592757</v>
      </c>
      <c r="F36" s="64">
        <f t="shared" si="16"/>
        <v>34.926349019095014</v>
      </c>
      <c r="G36" s="64">
        <f t="shared" si="9"/>
        <v>7219.2208093519994</v>
      </c>
      <c r="H36" s="64">
        <f t="shared" si="12"/>
        <v>7219.2208093519994</v>
      </c>
      <c r="I36" s="64">
        <f t="shared" si="10"/>
        <v>1665.986848210832</v>
      </c>
      <c r="J36" s="64">
        <f t="shared" si="11"/>
        <v>37.021929960240712</v>
      </c>
      <c r="K36" s="64">
        <v>120</v>
      </c>
      <c r="L36" s="285">
        <f t="shared" si="18"/>
        <v>56.309922312945595</v>
      </c>
      <c r="M36" s="285">
        <f t="shared" si="19"/>
        <v>56.309922312945595</v>
      </c>
      <c r="N36" s="285">
        <f t="shared" si="20"/>
        <v>259.89194913667194</v>
      </c>
      <c r="O36" s="285">
        <f t="shared" si="21"/>
        <v>259.89194913667194</v>
      </c>
      <c r="P36" s="285">
        <f t="shared" si="0"/>
        <v>36.096104046759997</v>
      </c>
      <c r="Q36" s="285">
        <f t="shared" si="1"/>
        <v>36.096104046759997</v>
      </c>
    </row>
    <row r="37" spans="1:17" s="94" customFormat="1" x14ac:dyDescent="0.4">
      <c r="A37" s="92">
        <v>3030</v>
      </c>
      <c r="B37" s="180" t="s">
        <v>142</v>
      </c>
      <c r="C37" s="64">
        <v>4354.6042850000003</v>
      </c>
      <c r="D37" s="64">
        <f t="shared" si="7"/>
        <v>4615.8805421000006</v>
      </c>
      <c r="E37" s="64">
        <f t="shared" si="15"/>
        <v>1065.2113959568919</v>
      </c>
      <c r="F37" s="64">
        <f t="shared" si="16"/>
        <v>23.6713643545976</v>
      </c>
      <c r="G37" s="64">
        <f t="shared" si="9"/>
        <v>4892.8333746260005</v>
      </c>
      <c r="H37" s="64">
        <f t="shared" si="12"/>
        <v>4892.8333746260005</v>
      </c>
      <c r="I37" s="64">
        <f t="shared" si="10"/>
        <v>1129.1240797143055</v>
      </c>
      <c r="J37" s="64">
        <f t="shared" si="11"/>
        <v>25.091646215873457</v>
      </c>
      <c r="K37" s="64">
        <v>120</v>
      </c>
      <c r="L37" s="285">
        <f t="shared" si="18"/>
        <v>38.164100322082803</v>
      </c>
      <c r="M37" s="285">
        <f t="shared" si="19"/>
        <v>38.164100322082803</v>
      </c>
      <c r="N37" s="285">
        <f t="shared" si="20"/>
        <v>176.142001486536</v>
      </c>
      <c r="O37" s="285">
        <f t="shared" si="21"/>
        <v>176.142001486536</v>
      </c>
      <c r="P37" s="285">
        <f t="shared" si="0"/>
        <v>24.464166873130004</v>
      </c>
      <c r="Q37" s="285">
        <f t="shared" si="1"/>
        <v>24.464166873130004</v>
      </c>
    </row>
    <row r="38" spans="1:17" s="94" customFormat="1" x14ac:dyDescent="0.4">
      <c r="A38" s="92">
        <v>2054</v>
      </c>
      <c r="B38" s="93" t="s">
        <v>16</v>
      </c>
      <c r="C38" s="64">
        <v>4849.2060089999995</v>
      </c>
      <c r="D38" s="64">
        <f t="shared" si="7"/>
        <v>5140.1583695399995</v>
      </c>
      <c r="E38" s="64">
        <f t="shared" si="15"/>
        <v>1186.1995175824427</v>
      </c>
      <c r="F38" s="64">
        <f t="shared" si="16"/>
        <v>26.359989279609838</v>
      </c>
      <c r="G38" s="64">
        <f t="shared" si="9"/>
        <v>5448.5678717123992</v>
      </c>
      <c r="H38" s="64">
        <f t="shared" si="12"/>
        <v>5448.5678717123992</v>
      </c>
      <c r="I38" s="64">
        <f t="shared" si="10"/>
        <v>1257.3714886373891</v>
      </c>
      <c r="J38" s="64">
        <f t="shared" si="11"/>
        <v>27.941588636386424</v>
      </c>
      <c r="K38" s="64">
        <v>120</v>
      </c>
      <c r="L38" s="285">
        <f t="shared" si="18"/>
        <v>42.498829399356708</v>
      </c>
      <c r="M38" s="285">
        <f t="shared" si="19"/>
        <v>42.498829399356708</v>
      </c>
      <c r="N38" s="285">
        <f t="shared" si="20"/>
        <v>196.14844338164636</v>
      </c>
      <c r="O38" s="285">
        <f t="shared" si="21"/>
        <v>196.14844338164636</v>
      </c>
      <c r="P38" s="285">
        <f t="shared" si="0"/>
        <v>27.242839358561998</v>
      </c>
      <c r="Q38" s="285">
        <f t="shared" si="1"/>
        <v>27.242839358561998</v>
      </c>
    </row>
    <row r="39" spans="1:17" s="94" customFormat="1" x14ac:dyDescent="0.4">
      <c r="A39" s="92">
        <v>2056</v>
      </c>
      <c r="B39" s="93" t="s">
        <v>18</v>
      </c>
      <c r="C39" s="64">
        <v>5092.2796969999999</v>
      </c>
      <c r="D39" s="64">
        <f>+C39*0.06+C39</f>
        <v>5397.8164788200002</v>
      </c>
      <c r="E39" s="64">
        <f t="shared" si="15"/>
        <v>1245.6595386472202</v>
      </c>
      <c r="F39" s="64">
        <f t="shared" si="16"/>
        <v>27.681323081049339</v>
      </c>
      <c r="G39" s="64">
        <f t="shared" si="9"/>
        <v>5721.6854675492004</v>
      </c>
      <c r="H39" s="64">
        <f t="shared" si="12"/>
        <v>5721.6854675492004</v>
      </c>
      <c r="I39" s="64">
        <f t="shared" si="10"/>
        <v>1320.3991109660535</v>
      </c>
      <c r="J39" s="64">
        <f t="shared" si="11"/>
        <v>29.342202465912301</v>
      </c>
      <c r="K39" s="64">
        <v>120</v>
      </c>
      <c r="L39" s="285">
        <f t="shared" si="18"/>
        <v>44.629146646883761</v>
      </c>
      <c r="M39" s="285">
        <f t="shared" si="19"/>
        <v>44.629146646883761</v>
      </c>
      <c r="N39" s="285">
        <f t="shared" si="20"/>
        <v>205.98067683177121</v>
      </c>
      <c r="O39" s="285">
        <f t="shared" si="21"/>
        <v>205.98067683177121</v>
      </c>
      <c r="P39" s="285">
        <f t="shared" si="0"/>
        <v>28.608427337746004</v>
      </c>
      <c r="Q39" s="285">
        <f t="shared" si="1"/>
        <v>28.608427337746004</v>
      </c>
    </row>
    <row r="40" spans="1:17" s="94" customFormat="1" x14ac:dyDescent="0.4">
      <c r="A40" s="92">
        <v>2058</v>
      </c>
      <c r="B40" s="93" t="s">
        <v>17</v>
      </c>
      <c r="C40" s="64">
        <v>5333.9778760000008</v>
      </c>
      <c r="D40" s="64">
        <f>+C40*0.06+C40</f>
        <v>5654.016548560001</v>
      </c>
      <c r="E40" s="64">
        <f t="shared" si="15"/>
        <v>1304.7830864606651</v>
      </c>
      <c r="F40" s="64">
        <f t="shared" si="16"/>
        <v>28.995179699125892</v>
      </c>
      <c r="G40" s="64">
        <f t="shared" si="9"/>
        <v>5993.2575414736011</v>
      </c>
      <c r="H40" s="64">
        <f t="shared" si="12"/>
        <v>5993.2575414736011</v>
      </c>
      <c r="I40" s="64">
        <f t="shared" si="10"/>
        <v>1383.0700716483052</v>
      </c>
      <c r="J40" s="64">
        <f t="shared" si="11"/>
        <v>30.73489048107345</v>
      </c>
      <c r="K40" s="64">
        <v>120</v>
      </c>
      <c r="L40" s="285">
        <f t="shared" si="18"/>
        <v>46.747408823494084</v>
      </c>
      <c r="M40" s="285">
        <f t="shared" si="19"/>
        <v>46.747408823494084</v>
      </c>
      <c r="N40" s="285">
        <f t="shared" si="20"/>
        <v>215.75727149304964</v>
      </c>
      <c r="O40" s="285">
        <f t="shared" si="21"/>
        <v>215.75727149304964</v>
      </c>
      <c r="P40" s="285">
        <f t="shared" si="0"/>
        <v>29.966287707368007</v>
      </c>
      <c r="Q40" s="285">
        <f t="shared" si="1"/>
        <v>29.966287707368007</v>
      </c>
    </row>
    <row r="41" spans="1:17" s="94" customFormat="1" x14ac:dyDescent="0.4">
      <c r="A41" s="92">
        <v>3040</v>
      </c>
      <c r="B41" s="93" t="s">
        <v>19</v>
      </c>
      <c r="C41" s="64">
        <v>1948.6509999999998</v>
      </c>
      <c r="D41" s="64">
        <f>+C41*0.06+C41</f>
        <v>2065.57006</v>
      </c>
      <c r="E41" s="64">
        <f t="shared" si="15"/>
        <v>476.67368056677356</v>
      </c>
      <c r="F41" s="64">
        <f t="shared" si="16"/>
        <v>10.592748457039413</v>
      </c>
      <c r="G41" s="64">
        <f t="shared" si="9"/>
        <v>2189.5042635999998</v>
      </c>
      <c r="H41" s="64">
        <f t="shared" si="13"/>
        <v>3899.9700000000003</v>
      </c>
      <c r="I41" s="64">
        <f t="shared" si="10"/>
        <v>900</v>
      </c>
      <c r="J41" s="64">
        <f t="shared" si="11"/>
        <v>20</v>
      </c>
      <c r="K41" s="64">
        <v>120</v>
      </c>
      <c r="L41" s="285">
        <f t="shared" si="18"/>
        <v>17.078133256079997</v>
      </c>
      <c r="M41" s="285">
        <f t="shared" si="19"/>
        <v>17.078133256079997</v>
      </c>
      <c r="N41" s="285">
        <f t="shared" si="20"/>
        <v>78.822153489599998</v>
      </c>
      <c r="O41" s="285">
        <f t="shared" si="21"/>
        <v>78.822153489599998</v>
      </c>
      <c r="P41" s="285">
        <f t="shared" si="0"/>
        <v>19.499850000000002</v>
      </c>
      <c r="Q41" s="285">
        <f t="shared" si="1"/>
        <v>19.499850000000002</v>
      </c>
    </row>
    <row r="42" spans="1:17" s="94" customFormat="1" x14ac:dyDescent="0.4">
      <c r="A42" s="92">
        <v>3084</v>
      </c>
      <c r="B42" s="93" t="s">
        <v>103</v>
      </c>
      <c r="C42" s="64">
        <v>2005.414</v>
      </c>
      <c r="D42" s="64">
        <f>+C42*0.06+C42</f>
        <v>2125.73884</v>
      </c>
      <c r="E42" s="64">
        <f t="shared" si="15"/>
        <v>490.55889045300341</v>
      </c>
      <c r="F42" s="64">
        <f t="shared" si="16"/>
        <v>10.901308676733409</v>
      </c>
      <c r="G42" s="64">
        <f t="shared" si="9"/>
        <v>2253.2831704</v>
      </c>
      <c r="H42" s="64">
        <f t="shared" si="13"/>
        <v>3899.9700000000003</v>
      </c>
      <c r="I42" s="64">
        <f t="shared" si="10"/>
        <v>900</v>
      </c>
      <c r="J42" s="64">
        <f t="shared" si="11"/>
        <v>20</v>
      </c>
      <c r="K42" s="64">
        <v>120</v>
      </c>
      <c r="L42" s="285">
        <f t="shared" si="18"/>
        <v>17.575608729119999</v>
      </c>
      <c r="M42" s="285">
        <f t="shared" si="19"/>
        <v>17.575608729119999</v>
      </c>
      <c r="N42" s="285">
        <f t="shared" si="20"/>
        <v>81.118194134399985</v>
      </c>
      <c r="O42" s="285">
        <f t="shared" si="21"/>
        <v>81.118194134399985</v>
      </c>
      <c r="P42" s="285">
        <f t="shared" si="0"/>
        <v>19.499850000000002</v>
      </c>
      <c r="Q42" s="285">
        <f t="shared" si="1"/>
        <v>19.499850000000002</v>
      </c>
    </row>
    <row r="43" spans="1:17" s="94" customFormat="1" x14ac:dyDescent="0.4">
      <c r="A43" s="92">
        <v>3038</v>
      </c>
      <c r="B43" s="93" t="s">
        <v>102</v>
      </c>
      <c r="C43" s="64">
        <v>2339.6401619999997</v>
      </c>
      <c r="D43" s="64">
        <f t="shared" si="7"/>
        <v>2480.0185717199997</v>
      </c>
      <c r="E43" s="64">
        <f t="shared" si="15"/>
        <v>572.31638052292703</v>
      </c>
      <c r="F43" s="64">
        <f t="shared" si="16"/>
        <v>12.718141789398379</v>
      </c>
      <c r="G43" s="64">
        <f t="shared" si="9"/>
        <v>2628.8196860231997</v>
      </c>
      <c r="H43" s="64">
        <f t="shared" si="13"/>
        <v>3899.9700000000003</v>
      </c>
      <c r="I43" s="64">
        <f t="shared" si="10"/>
        <v>900</v>
      </c>
      <c r="J43" s="64">
        <f t="shared" si="11"/>
        <v>20</v>
      </c>
      <c r="K43" s="64">
        <v>120</v>
      </c>
      <c r="L43" s="285">
        <f t="shared" si="18"/>
        <v>20.504793550980956</v>
      </c>
      <c r="M43" s="285">
        <f t="shared" si="19"/>
        <v>20.504793550980956</v>
      </c>
      <c r="N43" s="285">
        <f t="shared" si="20"/>
        <v>94.637508696835184</v>
      </c>
      <c r="O43" s="285">
        <f t="shared" si="21"/>
        <v>94.637508696835184</v>
      </c>
      <c r="P43" s="285">
        <f t="shared" si="0"/>
        <v>19.499850000000002</v>
      </c>
      <c r="Q43" s="285">
        <f t="shared" si="1"/>
        <v>19.499850000000002</v>
      </c>
    </row>
    <row r="44" spans="1:17" s="94" customFormat="1" x14ac:dyDescent="0.4">
      <c r="A44" s="284">
        <v>3088</v>
      </c>
      <c r="B44" s="180" t="s">
        <v>197</v>
      </c>
      <c r="C44" s="64"/>
      <c r="D44" s="64"/>
      <c r="E44" s="64"/>
      <c r="F44" s="64"/>
      <c r="G44" s="64">
        <f>SUM(11.69*45)*4.3333</f>
        <v>2279.5324649999998</v>
      </c>
      <c r="H44" s="64">
        <f t="shared" ref="H44" si="22">SUM(20*45)*4.3333</f>
        <v>3899.9700000000003</v>
      </c>
      <c r="I44" s="64">
        <f t="shared" si="10"/>
        <v>900</v>
      </c>
      <c r="J44" s="64">
        <f t="shared" si="11"/>
        <v>20</v>
      </c>
      <c r="K44" s="64">
        <v>120</v>
      </c>
      <c r="L44" s="285">
        <f t="shared" si="18"/>
        <v>17.780353226999996</v>
      </c>
      <c r="M44" s="285">
        <f t="shared" si="19"/>
        <v>17.780353226999996</v>
      </c>
      <c r="N44" s="285">
        <f t="shared" si="20"/>
        <v>82.063168739999995</v>
      </c>
      <c r="O44" s="285">
        <f t="shared" si="21"/>
        <v>82.063168739999995</v>
      </c>
      <c r="P44" s="285">
        <f t="shared" si="0"/>
        <v>19.499850000000002</v>
      </c>
      <c r="Q44" s="285">
        <f t="shared" si="1"/>
        <v>19.499850000000002</v>
      </c>
    </row>
    <row r="45" spans="1:17" s="94" customFormat="1" x14ac:dyDescent="0.4">
      <c r="A45" s="284">
        <v>3087</v>
      </c>
      <c r="B45" s="180" t="s">
        <v>198</v>
      </c>
      <c r="C45" s="64">
        <v>2572.09</v>
      </c>
      <c r="D45" s="64">
        <f t="shared" si="7"/>
        <v>2726.4154000000003</v>
      </c>
      <c r="E45" s="64">
        <f t="shared" si="15"/>
        <v>629.17762444326502</v>
      </c>
      <c r="F45" s="64">
        <f t="shared" si="16"/>
        <v>13.981724987628111</v>
      </c>
      <c r="G45" s="64">
        <f t="shared" ref="G45:H45" si="23">SUM(20*45)*4.3333</f>
        <v>3899.9700000000003</v>
      </c>
      <c r="H45" s="64">
        <f t="shared" si="23"/>
        <v>3899.9700000000003</v>
      </c>
      <c r="I45" s="64">
        <f t="shared" si="10"/>
        <v>900</v>
      </c>
      <c r="J45" s="64">
        <f t="shared" si="11"/>
        <v>20</v>
      </c>
      <c r="K45" s="64">
        <v>120</v>
      </c>
      <c r="L45" s="285">
        <f t="shared" si="18"/>
        <v>30.419765999999999</v>
      </c>
      <c r="M45" s="285">
        <f t="shared" si="19"/>
        <v>30.419765999999999</v>
      </c>
      <c r="N45" s="285">
        <f t="shared" si="20"/>
        <v>140.39892</v>
      </c>
      <c r="O45" s="285">
        <f t="shared" si="21"/>
        <v>140.39892</v>
      </c>
      <c r="P45" s="285">
        <f t="shared" si="0"/>
        <v>19.499850000000002</v>
      </c>
      <c r="Q45" s="285">
        <f t="shared" si="1"/>
        <v>19.499850000000002</v>
      </c>
    </row>
    <row r="46" spans="1:17" s="94" customFormat="1" x14ac:dyDescent="0.4">
      <c r="A46" s="92">
        <v>2067</v>
      </c>
      <c r="B46" s="93" t="s">
        <v>27</v>
      </c>
      <c r="C46" s="64">
        <v>2676.5615860000003</v>
      </c>
      <c r="D46" s="64">
        <f>+C46*0.06+C46</f>
        <v>2837.1552811600004</v>
      </c>
      <c r="E46" s="64">
        <f t="shared" si="15"/>
        <v>654.73317821521709</v>
      </c>
      <c r="F46" s="64">
        <f t="shared" si="16"/>
        <v>14.549626182560379</v>
      </c>
      <c r="G46" s="64">
        <f t="shared" si="9"/>
        <v>3007.3845980296005</v>
      </c>
      <c r="H46" s="64">
        <f t="shared" si="13"/>
        <v>3899.9700000000003</v>
      </c>
      <c r="I46" s="64">
        <f t="shared" si="10"/>
        <v>900</v>
      </c>
      <c r="J46" s="64">
        <f t="shared" si="11"/>
        <v>20</v>
      </c>
      <c r="K46" s="64">
        <v>120</v>
      </c>
      <c r="L46" s="285">
        <f t="shared" si="18"/>
        <v>23.457599864630883</v>
      </c>
      <c r="M46" s="285">
        <f t="shared" si="19"/>
        <v>23.457599864630883</v>
      </c>
      <c r="N46" s="285">
        <f t="shared" si="20"/>
        <v>108.26584552906561</v>
      </c>
      <c r="O46" s="285">
        <f t="shared" si="21"/>
        <v>108.26584552906561</v>
      </c>
      <c r="P46" s="285">
        <f t="shared" si="0"/>
        <v>19.499850000000002</v>
      </c>
      <c r="Q46" s="285">
        <f t="shared" si="1"/>
        <v>19.499850000000002</v>
      </c>
    </row>
    <row r="47" spans="1:17" s="94" customFormat="1" x14ac:dyDescent="0.4">
      <c r="A47" s="92">
        <v>2068</v>
      </c>
      <c r="B47" s="93" t="s">
        <v>20</v>
      </c>
      <c r="C47" s="64">
        <v>3708.9425969999998</v>
      </c>
      <c r="D47" s="64">
        <f t="shared" si="7"/>
        <v>3931.4791528199999</v>
      </c>
      <c r="E47" s="64">
        <f t="shared" si="15"/>
        <v>907.27139889229909</v>
      </c>
      <c r="F47" s="64">
        <f t="shared" si="16"/>
        <v>20.161586642051091</v>
      </c>
      <c r="G47" s="64">
        <f t="shared" si="9"/>
        <v>4167.3679019891997</v>
      </c>
      <c r="H47" s="64">
        <f t="shared" si="12"/>
        <v>4167.3679019891997</v>
      </c>
      <c r="I47" s="64">
        <f t="shared" si="10"/>
        <v>961.70768282583697</v>
      </c>
      <c r="J47" s="64">
        <f t="shared" si="11"/>
        <v>21.371281840574156</v>
      </c>
      <c r="K47" s="64">
        <v>120</v>
      </c>
      <c r="L47" s="285">
        <f t="shared" si="18"/>
        <v>32.505469635515752</v>
      </c>
      <c r="M47" s="285">
        <f t="shared" si="19"/>
        <v>32.505469635515752</v>
      </c>
      <c r="N47" s="285">
        <f t="shared" si="20"/>
        <v>150.02524447161119</v>
      </c>
      <c r="O47" s="285">
        <f t="shared" si="21"/>
        <v>150.02524447161119</v>
      </c>
      <c r="P47" s="285">
        <f t="shared" si="0"/>
        <v>20.836839509946</v>
      </c>
      <c r="Q47" s="285">
        <f t="shared" si="1"/>
        <v>20.836839509946</v>
      </c>
    </row>
    <row r="48" spans="1:17" s="94" customFormat="1" x14ac:dyDescent="0.4">
      <c r="A48" s="92">
        <v>2072</v>
      </c>
      <c r="B48" s="93" t="s">
        <v>21</v>
      </c>
      <c r="C48" s="64">
        <v>4079.0104330000004</v>
      </c>
      <c r="D48" s="64">
        <f t="shared" si="7"/>
        <v>4323.7510589800004</v>
      </c>
      <c r="E48" s="64">
        <f t="shared" si="15"/>
        <v>997.79638127524061</v>
      </c>
      <c r="F48" s="64">
        <f t="shared" si="16"/>
        <v>22.173252917227568</v>
      </c>
      <c r="G48" s="64">
        <f t="shared" si="9"/>
        <v>4583.1761225188002</v>
      </c>
      <c r="H48" s="64">
        <f t="shared" si="12"/>
        <v>4583.1761225188002</v>
      </c>
      <c r="I48" s="64">
        <f t="shared" si="10"/>
        <v>1057.6641641517549</v>
      </c>
      <c r="J48" s="64">
        <f t="shared" si="11"/>
        <v>23.503648092261219</v>
      </c>
      <c r="K48" s="64">
        <v>120</v>
      </c>
      <c r="L48" s="285">
        <f t="shared" si="18"/>
        <v>35.748773755646639</v>
      </c>
      <c r="M48" s="285">
        <f t="shared" si="19"/>
        <v>35.748773755646639</v>
      </c>
      <c r="N48" s="285">
        <f t="shared" si="20"/>
        <v>164.99434041067678</v>
      </c>
      <c r="O48" s="285">
        <f t="shared" si="21"/>
        <v>164.99434041067678</v>
      </c>
      <c r="P48" s="285">
        <f t="shared" si="0"/>
        <v>22.915880612594002</v>
      </c>
      <c r="Q48" s="285">
        <f t="shared" si="1"/>
        <v>22.915880612594002</v>
      </c>
    </row>
    <row r="49" spans="1:17" s="94" customFormat="1" x14ac:dyDescent="0.4">
      <c r="A49" s="92">
        <v>2070</v>
      </c>
      <c r="B49" s="93" t="s">
        <v>22</v>
      </c>
      <c r="C49" s="64">
        <v>3894.6474949999997</v>
      </c>
      <c r="D49" s="64">
        <f t="shared" si="7"/>
        <v>4128.3263446999999</v>
      </c>
      <c r="E49" s="64">
        <f t="shared" si="15"/>
        <v>952.6980233771028</v>
      </c>
      <c r="F49" s="64">
        <f t="shared" si="16"/>
        <v>21.171067186157838</v>
      </c>
      <c r="G49" s="64">
        <f t="shared" si="9"/>
        <v>4376.0259253819995</v>
      </c>
      <c r="H49" s="64">
        <f t="shared" si="12"/>
        <v>4376.0259253819995</v>
      </c>
      <c r="I49" s="64">
        <f t="shared" si="10"/>
        <v>1009.8599047797288</v>
      </c>
      <c r="J49" s="64">
        <f t="shared" si="11"/>
        <v>22.441331217327306</v>
      </c>
      <c r="K49" s="64">
        <v>120</v>
      </c>
      <c r="L49" s="285">
        <f t="shared" si="18"/>
        <v>34.133002217979595</v>
      </c>
      <c r="M49" s="285">
        <f t="shared" si="19"/>
        <v>34.133002217979595</v>
      </c>
      <c r="N49" s="285">
        <f t="shared" si="20"/>
        <v>157.53693331375197</v>
      </c>
      <c r="O49" s="285">
        <f t="shared" si="21"/>
        <v>157.53693331375197</v>
      </c>
      <c r="P49" s="285">
        <f t="shared" si="0"/>
        <v>21.880129626909998</v>
      </c>
      <c r="Q49" s="285">
        <f t="shared" si="1"/>
        <v>21.880129626909998</v>
      </c>
    </row>
    <row r="50" spans="1:17" s="94" customFormat="1" x14ac:dyDescent="0.4">
      <c r="A50" s="92">
        <v>2074</v>
      </c>
      <c r="B50" s="93" t="s">
        <v>23</v>
      </c>
      <c r="C50" s="64">
        <v>4390.3563359999998</v>
      </c>
      <c r="D50" s="64">
        <f t="shared" si="7"/>
        <v>4653.7777161599997</v>
      </c>
      <c r="E50" s="64">
        <f t="shared" si="15"/>
        <v>1073.9569649366531</v>
      </c>
      <c r="F50" s="64">
        <f t="shared" si="16"/>
        <v>23.865710331925623</v>
      </c>
      <c r="G50" s="64">
        <f t="shared" si="9"/>
        <v>4933.0043791295993</v>
      </c>
      <c r="H50" s="64">
        <f t="shared" si="12"/>
        <v>4933.0043791295993</v>
      </c>
      <c r="I50" s="64">
        <f t="shared" si="10"/>
        <v>1138.3943828328522</v>
      </c>
      <c r="J50" s="64">
        <f t="shared" si="11"/>
        <v>25.297652951841162</v>
      </c>
      <c r="K50" s="64">
        <v>120</v>
      </c>
      <c r="L50" s="285">
        <f t="shared" si="18"/>
        <v>38.477434157210872</v>
      </c>
      <c r="M50" s="285">
        <f t="shared" si="19"/>
        <v>38.477434157210872</v>
      </c>
      <c r="N50" s="285">
        <f t="shared" si="20"/>
        <v>177.58815764866557</v>
      </c>
      <c r="O50" s="285">
        <f t="shared" si="21"/>
        <v>177.58815764866557</v>
      </c>
      <c r="P50" s="285">
        <f t="shared" si="0"/>
        <v>24.665021895647996</v>
      </c>
      <c r="Q50" s="285">
        <f t="shared" si="1"/>
        <v>24.665021895647996</v>
      </c>
    </row>
    <row r="51" spans="1:17" s="94" customFormat="1" x14ac:dyDescent="0.4">
      <c r="A51" s="92">
        <v>2076</v>
      </c>
      <c r="B51" s="93" t="s">
        <v>25</v>
      </c>
      <c r="C51" s="64">
        <v>4610.2252989999997</v>
      </c>
      <c r="D51" s="64">
        <f>+C51*0.06+C51</f>
        <v>4886.8388169399996</v>
      </c>
      <c r="E51" s="64">
        <f t="shared" si="15"/>
        <v>1127.7407096069967</v>
      </c>
      <c r="F51" s="64">
        <f t="shared" si="16"/>
        <v>25.060904657933261</v>
      </c>
      <c r="G51" s="64">
        <f t="shared" si="9"/>
        <v>5180.0491459563991</v>
      </c>
      <c r="H51" s="64">
        <f t="shared" si="12"/>
        <v>5180.0491459563991</v>
      </c>
      <c r="I51" s="64">
        <f t="shared" si="10"/>
        <v>1195.4051521834165</v>
      </c>
      <c r="J51" s="64">
        <f t="shared" si="11"/>
        <v>26.564558937409256</v>
      </c>
      <c r="K51" s="64">
        <v>120</v>
      </c>
      <c r="L51" s="285">
        <f t="shared" si="18"/>
        <v>40.404383338459908</v>
      </c>
      <c r="M51" s="285">
        <f t="shared" si="19"/>
        <v>40.404383338459908</v>
      </c>
      <c r="N51" s="285">
        <f t="shared" si="20"/>
        <v>186.48176925443036</v>
      </c>
      <c r="O51" s="285">
        <f t="shared" si="21"/>
        <v>186.48176925443036</v>
      </c>
      <c r="P51" s="285">
        <f t="shared" si="0"/>
        <v>25.900245729781997</v>
      </c>
      <c r="Q51" s="285">
        <f t="shared" si="1"/>
        <v>25.900245729781997</v>
      </c>
    </row>
    <row r="52" spans="1:17" s="94" customFormat="1" x14ac:dyDescent="0.4">
      <c r="A52" s="92">
        <v>2078</v>
      </c>
      <c r="B52" s="93" t="s">
        <v>24</v>
      </c>
      <c r="C52" s="64">
        <v>4828.7187530000001</v>
      </c>
      <c r="D52" s="64">
        <f>+C52*0.06+C52</f>
        <v>5118.4418781800005</v>
      </c>
      <c r="E52" s="64">
        <f t="shared" si="15"/>
        <v>1181.1879810260079</v>
      </c>
      <c r="F52" s="64">
        <f t="shared" si="16"/>
        <v>26.248621800577954</v>
      </c>
      <c r="G52" s="64">
        <f t="shared" si="9"/>
        <v>5425.5483908708002</v>
      </c>
      <c r="H52" s="64">
        <f t="shared" si="12"/>
        <v>5425.5483908708002</v>
      </c>
      <c r="I52" s="64">
        <f t="shared" si="10"/>
        <v>1252.0592598875683</v>
      </c>
      <c r="J52" s="64">
        <f t="shared" si="11"/>
        <v>27.823539108612628</v>
      </c>
      <c r="K52" s="64">
        <v>120</v>
      </c>
      <c r="L52" s="285">
        <f t="shared" si="18"/>
        <v>42.319277448792242</v>
      </c>
      <c r="M52" s="285">
        <f t="shared" si="19"/>
        <v>42.319277448792242</v>
      </c>
      <c r="N52" s="285">
        <f t="shared" si="20"/>
        <v>195.31974207134877</v>
      </c>
      <c r="O52" s="285">
        <f t="shared" si="21"/>
        <v>195.31974207134877</v>
      </c>
      <c r="P52" s="285">
        <f t="shared" si="0"/>
        <v>27.127741954354001</v>
      </c>
      <c r="Q52" s="285">
        <f t="shared" si="1"/>
        <v>27.127741954354001</v>
      </c>
    </row>
    <row r="53" spans="1:17" s="94" customFormat="1" x14ac:dyDescent="0.4">
      <c r="A53" s="92">
        <v>3042</v>
      </c>
      <c r="B53" s="180" t="s">
        <v>143</v>
      </c>
      <c r="C53" s="64">
        <v>3930.6343889999998</v>
      </c>
      <c r="D53" s="64">
        <f t="shared" si="7"/>
        <v>4166.47245234</v>
      </c>
      <c r="E53" s="64">
        <f t="shared" si="15"/>
        <v>961.50103900953081</v>
      </c>
      <c r="F53" s="64">
        <f t="shared" si="16"/>
        <v>21.36668975576735</v>
      </c>
      <c r="G53" s="64">
        <f t="shared" si="9"/>
        <v>4416.4607994804001</v>
      </c>
      <c r="H53" s="64">
        <f t="shared" si="12"/>
        <v>4416.4607994804001</v>
      </c>
      <c r="I53" s="64">
        <f t="shared" si="10"/>
        <v>1019.1911013501026</v>
      </c>
      <c r="J53" s="64">
        <f t="shared" si="11"/>
        <v>22.648691141113392</v>
      </c>
      <c r="K53" s="64">
        <v>120</v>
      </c>
      <c r="L53" s="285">
        <f t="shared" si="18"/>
        <v>34.44839423594712</v>
      </c>
      <c r="M53" s="285">
        <f t="shared" si="19"/>
        <v>34.44839423594712</v>
      </c>
      <c r="N53" s="285">
        <f t="shared" si="20"/>
        <v>158.99258878129439</v>
      </c>
      <c r="O53" s="285">
        <f t="shared" si="21"/>
        <v>158.99258878129439</v>
      </c>
      <c r="P53" s="285">
        <f t="shared" si="0"/>
        <v>22.082303997402001</v>
      </c>
      <c r="Q53" s="285">
        <f t="shared" si="1"/>
        <v>22.082303997402001</v>
      </c>
    </row>
    <row r="54" spans="1:17" s="94" customFormat="1" x14ac:dyDescent="0.4">
      <c r="A54" s="92">
        <v>2082</v>
      </c>
      <c r="B54" s="93" t="s">
        <v>28</v>
      </c>
      <c r="C54" s="64">
        <v>3923.3318900000004</v>
      </c>
      <c r="D54" s="64">
        <f t="shared" si="7"/>
        <v>4158.7318034</v>
      </c>
      <c r="E54" s="64">
        <f t="shared" si="15"/>
        <v>959.71472166708963</v>
      </c>
      <c r="F54" s="64">
        <f t="shared" si="16"/>
        <v>21.326993814824213</v>
      </c>
      <c r="G54" s="64">
        <f t="shared" si="9"/>
        <v>4408.2557116039998</v>
      </c>
      <c r="H54" s="64">
        <f t="shared" si="12"/>
        <v>4408.2557116039998</v>
      </c>
      <c r="I54" s="64">
        <f t="shared" si="10"/>
        <v>1017.297604967115</v>
      </c>
      <c r="J54" s="64">
        <f t="shared" si="11"/>
        <v>22.606613443713666</v>
      </c>
      <c r="K54" s="64">
        <v>120</v>
      </c>
      <c r="L54" s="285">
        <f t="shared" si="18"/>
        <v>34.384394550511196</v>
      </c>
      <c r="M54" s="285">
        <f t="shared" si="19"/>
        <v>34.384394550511196</v>
      </c>
      <c r="N54" s="285">
        <f t="shared" si="20"/>
        <v>158.69720561774398</v>
      </c>
      <c r="O54" s="285">
        <f t="shared" si="21"/>
        <v>158.69720561774398</v>
      </c>
      <c r="P54" s="285">
        <f t="shared" si="0"/>
        <v>22.04127855802</v>
      </c>
      <c r="Q54" s="285">
        <f t="shared" si="1"/>
        <v>22.04127855802</v>
      </c>
    </row>
    <row r="55" spans="1:17" s="94" customFormat="1" x14ac:dyDescent="0.4">
      <c r="A55" s="92">
        <v>2084</v>
      </c>
      <c r="B55" s="93" t="s">
        <v>30</v>
      </c>
      <c r="C55" s="64">
        <v>4119.9849450000002</v>
      </c>
      <c r="D55" s="64">
        <f>+C55*0.06+C55</f>
        <v>4367.1840417000003</v>
      </c>
      <c r="E55" s="64">
        <f t="shared" si="15"/>
        <v>1007.8194543881107</v>
      </c>
      <c r="F55" s="64">
        <f t="shared" si="16"/>
        <v>22.395987875291347</v>
      </c>
      <c r="G55" s="64">
        <f t="shared" si="9"/>
        <v>4629.2150842020001</v>
      </c>
      <c r="H55" s="64">
        <f t="shared" si="12"/>
        <v>4629.2150842020001</v>
      </c>
      <c r="I55" s="64">
        <f t="shared" si="10"/>
        <v>1068.2886216513973</v>
      </c>
      <c r="J55" s="64">
        <f t="shared" si="11"/>
        <v>23.739747147808828</v>
      </c>
      <c r="K55" s="64">
        <v>120</v>
      </c>
      <c r="L55" s="285">
        <f t="shared" si="18"/>
        <v>36.107877656775599</v>
      </c>
      <c r="M55" s="285">
        <f t="shared" si="19"/>
        <v>36.107877656775599</v>
      </c>
      <c r="N55" s="285">
        <f t="shared" si="20"/>
        <v>166.65174303127199</v>
      </c>
      <c r="O55" s="285">
        <f t="shared" si="21"/>
        <v>166.65174303127199</v>
      </c>
      <c r="P55" s="285">
        <f t="shared" si="0"/>
        <v>23.14607542101</v>
      </c>
      <c r="Q55" s="285">
        <f t="shared" si="1"/>
        <v>23.14607542101</v>
      </c>
    </row>
    <row r="56" spans="1:17" s="94" customFormat="1" x14ac:dyDescent="0.4">
      <c r="A56" s="92">
        <v>2086</v>
      </c>
      <c r="B56" s="93" t="s">
        <v>29</v>
      </c>
      <c r="C56" s="64">
        <v>4315.2624909999995</v>
      </c>
      <c r="D56" s="64">
        <f>+C56*0.06+C56</f>
        <v>4574.1782404599999</v>
      </c>
      <c r="E56" s="64">
        <f t="shared" si="15"/>
        <v>1055.5877138577987</v>
      </c>
      <c r="F56" s="64">
        <f t="shared" si="16"/>
        <v>23.457504752395526</v>
      </c>
      <c r="G56" s="64">
        <f t="shared" si="9"/>
        <v>4848.6289348875998</v>
      </c>
      <c r="H56" s="64">
        <f t="shared" si="12"/>
        <v>4848.6289348875998</v>
      </c>
      <c r="I56" s="64">
        <f t="shared" si="10"/>
        <v>1118.9229766892668</v>
      </c>
      <c r="J56" s="64">
        <f t="shared" si="11"/>
        <v>24.864955037539261</v>
      </c>
      <c r="K56" s="64">
        <v>120</v>
      </c>
      <c r="L56" s="285">
        <f t="shared" si="18"/>
        <v>37.819305692123272</v>
      </c>
      <c r="M56" s="285">
        <f t="shared" si="19"/>
        <v>37.819305692123272</v>
      </c>
      <c r="N56" s="285">
        <f t="shared" si="20"/>
        <v>174.5506416559536</v>
      </c>
      <c r="O56" s="285">
        <f t="shared" si="21"/>
        <v>174.5506416559536</v>
      </c>
      <c r="P56" s="285">
        <f t="shared" si="0"/>
        <v>24.243144674438</v>
      </c>
      <c r="Q56" s="285">
        <f t="shared" si="1"/>
        <v>24.243144674438</v>
      </c>
    </row>
    <row r="57" spans="1:17" s="94" customFormat="1" x14ac:dyDescent="0.4">
      <c r="A57" s="92">
        <v>3048</v>
      </c>
      <c r="B57" s="93" t="s">
        <v>63</v>
      </c>
      <c r="C57" s="64">
        <v>3581.0873580000002</v>
      </c>
      <c r="D57" s="64">
        <f t="shared" si="7"/>
        <v>3795.9525994800001</v>
      </c>
      <c r="E57" s="64">
        <f t="shared" si="15"/>
        <v>875.99579984769105</v>
      </c>
      <c r="F57" s="64">
        <f t="shared" si="16"/>
        <v>19.466573329948691</v>
      </c>
      <c r="G57" s="64">
        <f t="shared" si="9"/>
        <v>4023.7097554488</v>
      </c>
      <c r="H57" s="64">
        <f t="shared" si="12"/>
        <v>4023.7097554488</v>
      </c>
      <c r="I57" s="64">
        <f t="shared" si="10"/>
        <v>928.55554783855257</v>
      </c>
      <c r="J57" s="64">
        <f t="shared" si="11"/>
        <v>20.634567729745612</v>
      </c>
      <c r="K57" s="64">
        <v>120</v>
      </c>
      <c r="L57" s="285">
        <f t="shared" si="18"/>
        <v>31.384936092500638</v>
      </c>
      <c r="M57" s="285">
        <f t="shared" si="19"/>
        <v>31.384936092500638</v>
      </c>
      <c r="N57" s="285">
        <f t="shared" si="20"/>
        <v>144.85355119615679</v>
      </c>
      <c r="O57" s="285">
        <f t="shared" si="21"/>
        <v>144.85355119615679</v>
      </c>
      <c r="P57" s="285">
        <f t="shared" si="0"/>
        <v>20.118548777244001</v>
      </c>
      <c r="Q57" s="285">
        <f t="shared" si="1"/>
        <v>20.118548777244001</v>
      </c>
    </row>
    <row r="58" spans="1:17" s="94" customFormat="1" x14ac:dyDescent="0.4">
      <c r="A58" s="92">
        <v>3052</v>
      </c>
      <c r="B58" s="93" t="s">
        <v>64</v>
      </c>
      <c r="C58" s="64">
        <v>3796.7850619999999</v>
      </c>
      <c r="D58" s="64">
        <f t="shared" si="7"/>
        <v>4024.5921657199997</v>
      </c>
      <c r="E58" s="64">
        <f t="shared" si="15"/>
        <v>928.75918254448095</v>
      </c>
      <c r="F58" s="64">
        <f t="shared" si="16"/>
        <v>20.63909294543291</v>
      </c>
      <c r="G58" s="64">
        <f t="shared" si="9"/>
        <v>4266.0676956631996</v>
      </c>
      <c r="H58" s="64">
        <f t="shared" si="12"/>
        <v>4266.0676956631996</v>
      </c>
      <c r="I58" s="64">
        <f t="shared" si="10"/>
        <v>984.48473349714982</v>
      </c>
      <c r="J58" s="64">
        <f t="shared" si="11"/>
        <v>21.877438522158887</v>
      </c>
      <c r="K58" s="64">
        <v>120</v>
      </c>
      <c r="L58" s="285">
        <f t="shared" si="18"/>
        <v>33.27532802617295</v>
      </c>
      <c r="M58" s="285">
        <f t="shared" si="19"/>
        <v>33.27532802617295</v>
      </c>
      <c r="N58" s="285">
        <f t="shared" si="20"/>
        <v>153.57843704387517</v>
      </c>
      <c r="O58" s="285">
        <f t="shared" si="21"/>
        <v>153.57843704387517</v>
      </c>
      <c r="P58" s="285">
        <f t="shared" si="0"/>
        <v>21.330338478315998</v>
      </c>
      <c r="Q58" s="285">
        <f t="shared" si="1"/>
        <v>21.330338478315998</v>
      </c>
    </row>
    <row r="59" spans="1:17" s="94" customFormat="1" x14ac:dyDescent="0.4">
      <c r="A59" s="92">
        <v>3054</v>
      </c>
      <c r="B59" s="93" t="s">
        <v>105</v>
      </c>
      <c r="C59" s="64">
        <v>4201.8109560000003</v>
      </c>
      <c r="D59" s="64">
        <f>+C59*0.06+C59</f>
        <v>4453.9196133599999</v>
      </c>
      <c r="E59" s="64">
        <f t="shared" si="15"/>
        <v>1027.8355095100731</v>
      </c>
      <c r="F59" s="64">
        <f t="shared" si="16"/>
        <v>22.840789100223844</v>
      </c>
      <c r="G59" s="64">
        <f t="shared" si="9"/>
        <v>4721.1547901615995</v>
      </c>
      <c r="H59" s="64">
        <f t="shared" si="12"/>
        <v>4721.1547901615995</v>
      </c>
      <c r="I59" s="64">
        <f t="shared" si="10"/>
        <v>1089.5056400806773</v>
      </c>
      <c r="J59" s="64">
        <f t="shared" si="11"/>
        <v>24.211236446237272</v>
      </c>
      <c r="K59" s="64">
        <v>120</v>
      </c>
      <c r="L59" s="285">
        <f t="shared" si="18"/>
        <v>36.825007363260475</v>
      </c>
      <c r="M59" s="285">
        <f t="shared" si="19"/>
        <v>36.825007363260475</v>
      </c>
      <c r="N59" s="285">
        <f t="shared" si="20"/>
        <v>169.96157244581755</v>
      </c>
      <c r="O59" s="285">
        <f t="shared" si="21"/>
        <v>169.96157244581755</v>
      </c>
      <c r="P59" s="285">
        <f t="shared" ref="P59:P65" si="24">+H59*0.005</f>
        <v>23.605773950807997</v>
      </c>
      <c r="Q59" s="285">
        <f t="shared" ref="Q59:Q65" si="25">+H59*0.005</f>
        <v>23.605773950807997</v>
      </c>
    </row>
    <row r="60" spans="1:17" s="94" customFormat="1" x14ac:dyDescent="0.4">
      <c r="A60" s="92">
        <v>1012</v>
      </c>
      <c r="B60" s="93" t="s">
        <v>32</v>
      </c>
      <c r="C60" s="64">
        <v>1920.00927</v>
      </c>
      <c r="D60" s="64">
        <f t="shared" si="7"/>
        <v>2035.2098262</v>
      </c>
      <c r="E60" s="64">
        <f t="shared" si="15"/>
        <v>469.6674188724528</v>
      </c>
      <c r="F60" s="64">
        <f t="shared" si="16"/>
        <v>10.437053752721173</v>
      </c>
      <c r="G60" s="64">
        <f t="shared" si="9"/>
        <v>2157.3224157720001</v>
      </c>
      <c r="H60" s="64">
        <f t="shared" ref="H60:H65" si="26">SUM(20*45)*4.3333</f>
        <v>3899.9700000000003</v>
      </c>
      <c r="I60" s="64">
        <f t="shared" si="10"/>
        <v>900</v>
      </c>
      <c r="J60" s="64">
        <f t="shared" si="11"/>
        <v>20</v>
      </c>
      <c r="K60" s="64">
        <v>120</v>
      </c>
      <c r="L60" s="285">
        <f t="shared" si="18"/>
        <v>16.827114843021601</v>
      </c>
      <c r="M60" s="285">
        <f t="shared" si="19"/>
        <v>16.827114843021601</v>
      </c>
      <c r="N60" s="285">
        <f t="shared" si="20"/>
        <v>77.663606967792006</v>
      </c>
      <c r="O60" s="285">
        <f t="shared" si="21"/>
        <v>77.663606967792006</v>
      </c>
      <c r="P60" s="285">
        <f t="shared" si="24"/>
        <v>19.499850000000002</v>
      </c>
      <c r="Q60" s="285">
        <f t="shared" si="25"/>
        <v>19.499850000000002</v>
      </c>
    </row>
    <row r="61" spans="1:17" s="94" customFormat="1" x14ac:dyDescent="0.4">
      <c r="A61" s="92">
        <v>1014</v>
      </c>
      <c r="B61" s="93" t="s">
        <v>34</v>
      </c>
      <c r="C61" s="64">
        <v>2015.6127370000002</v>
      </c>
      <c r="D61" s="64">
        <f>+C61*0.06+C61</f>
        <v>2136.5495012200004</v>
      </c>
      <c r="E61" s="64">
        <f t="shared" si="15"/>
        <v>493.05367761752018</v>
      </c>
      <c r="F61" s="64">
        <f t="shared" si="16"/>
        <v>10.956748391500449</v>
      </c>
      <c r="G61" s="64">
        <f t="shared" si="9"/>
        <v>2264.7424712932002</v>
      </c>
      <c r="H61" s="64">
        <f t="shared" si="26"/>
        <v>3899.9700000000003</v>
      </c>
      <c r="I61" s="64">
        <f t="shared" si="10"/>
        <v>900</v>
      </c>
      <c r="J61" s="64">
        <f t="shared" si="11"/>
        <v>20</v>
      </c>
      <c r="K61" s="64">
        <v>120</v>
      </c>
      <c r="L61" s="285">
        <f t="shared" si="18"/>
        <v>17.664991276086958</v>
      </c>
      <c r="M61" s="285">
        <f t="shared" si="19"/>
        <v>17.664991276086958</v>
      </c>
      <c r="N61" s="285">
        <f t="shared" si="20"/>
        <v>81.530728966555202</v>
      </c>
      <c r="O61" s="285">
        <f t="shared" si="21"/>
        <v>81.530728966555202</v>
      </c>
      <c r="P61" s="285">
        <f t="shared" si="24"/>
        <v>19.499850000000002</v>
      </c>
      <c r="Q61" s="285">
        <f t="shared" si="25"/>
        <v>19.499850000000002</v>
      </c>
    </row>
    <row r="62" spans="1:17" s="94" customFormat="1" x14ac:dyDescent="0.4">
      <c r="A62" s="92">
        <v>1016</v>
      </c>
      <c r="B62" s="93" t="s">
        <v>33</v>
      </c>
      <c r="C62" s="64">
        <v>2112.5693470000001</v>
      </c>
      <c r="D62" s="64">
        <f>+C62*0.06+C62</f>
        <v>2239.32350782</v>
      </c>
      <c r="E62" s="64">
        <f t="shared" si="15"/>
        <v>516.77093850414235</v>
      </c>
      <c r="F62" s="64">
        <f t="shared" si="16"/>
        <v>11.483798633425385</v>
      </c>
      <c r="G62" s="64">
        <f t="shared" ref="G62:G67" si="27">SUM(D62*0.06)+D62</f>
        <v>2373.6829182892002</v>
      </c>
      <c r="H62" s="64">
        <f t="shared" si="26"/>
        <v>3899.9700000000003</v>
      </c>
      <c r="I62" s="64">
        <f t="shared" si="10"/>
        <v>900</v>
      </c>
      <c r="J62" s="64">
        <f t="shared" ref="J62:J67" si="28">+I62/45</f>
        <v>20</v>
      </c>
      <c r="K62" s="64">
        <v>120</v>
      </c>
      <c r="L62" s="285">
        <f t="shared" si="18"/>
        <v>18.514726762655759</v>
      </c>
      <c r="M62" s="285">
        <f t="shared" si="19"/>
        <v>18.514726762655759</v>
      </c>
      <c r="N62" s="285">
        <f t="shared" si="20"/>
        <v>85.452585058411202</v>
      </c>
      <c r="O62" s="285">
        <f t="shared" si="21"/>
        <v>85.452585058411202</v>
      </c>
      <c r="P62" s="285">
        <f t="shared" si="24"/>
        <v>19.499850000000002</v>
      </c>
      <c r="Q62" s="285">
        <f t="shared" si="25"/>
        <v>19.499850000000002</v>
      </c>
    </row>
    <row r="63" spans="1:17" s="94" customFormat="1" ht="52.5" x14ac:dyDescent="0.4">
      <c r="A63" s="92">
        <v>1000</v>
      </c>
      <c r="B63" s="93" t="s">
        <v>35</v>
      </c>
      <c r="C63" s="64">
        <v>1312.3138670000001</v>
      </c>
      <c r="D63" s="64">
        <f t="shared" ref="D63:D66" si="29">+C63*0.06+C63</f>
        <v>1391.0526990200001</v>
      </c>
      <c r="E63" s="64">
        <f t="shared" si="15"/>
        <v>321.01463065562041</v>
      </c>
      <c r="F63" s="64">
        <f t="shared" si="16"/>
        <v>7.1336584590137866</v>
      </c>
      <c r="G63" s="64">
        <f t="shared" si="27"/>
        <v>1474.5158609612001</v>
      </c>
      <c r="H63" s="64">
        <f t="shared" si="26"/>
        <v>3899.9700000000003</v>
      </c>
      <c r="I63" s="64">
        <f t="shared" ref="I63:I67" si="30">+H63/4.3333</f>
        <v>900</v>
      </c>
      <c r="J63" s="64">
        <f t="shared" si="28"/>
        <v>20</v>
      </c>
      <c r="K63" s="64">
        <v>120</v>
      </c>
      <c r="L63" s="287">
        <f t="shared" si="18"/>
        <v>11.50122371549736</v>
      </c>
      <c r="M63" s="287">
        <f t="shared" si="19"/>
        <v>11.50122371549736</v>
      </c>
      <c r="N63" s="287">
        <f t="shared" si="20"/>
        <v>53.082570994603202</v>
      </c>
      <c r="O63" s="287">
        <f t="shared" si="21"/>
        <v>53.082570994603202</v>
      </c>
      <c r="P63" s="287">
        <f t="shared" si="24"/>
        <v>19.499850000000002</v>
      </c>
      <c r="Q63" s="287">
        <f t="shared" si="25"/>
        <v>19.499850000000002</v>
      </c>
    </row>
    <row r="64" spans="1:17" s="94" customFormat="1" ht="52.5" x14ac:dyDescent="0.4">
      <c r="A64" s="92">
        <v>1002</v>
      </c>
      <c r="B64" s="93" t="s">
        <v>38</v>
      </c>
      <c r="C64" s="64">
        <v>1377.8686129999999</v>
      </c>
      <c r="D64" s="64">
        <f>+C64*0.06+C64</f>
        <v>1460.5407297799998</v>
      </c>
      <c r="E64" s="64">
        <f t="shared" si="15"/>
        <v>337.05045341425694</v>
      </c>
      <c r="F64" s="64">
        <f t="shared" si="16"/>
        <v>7.4900100758723767</v>
      </c>
      <c r="G64" s="64">
        <f t="shared" si="27"/>
        <v>1548.1731735667997</v>
      </c>
      <c r="H64" s="64">
        <f t="shared" si="26"/>
        <v>3899.9700000000003</v>
      </c>
      <c r="I64" s="64">
        <f t="shared" si="30"/>
        <v>900</v>
      </c>
      <c r="J64" s="64">
        <f t="shared" si="28"/>
        <v>20</v>
      </c>
      <c r="K64" s="64">
        <v>120</v>
      </c>
      <c r="L64" s="287">
        <f t="shared" si="18"/>
        <v>12.075750753821037</v>
      </c>
      <c r="M64" s="287">
        <f t="shared" si="19"/>
        <v>12.075750753821037</v>
      </c>
      <c r="N64" s="287">
        <f t="shared" si="20"/>
        <v>55.734234248404789</v>
      </c>
      <c r="O64" s="287">
        <f t="shared" si="21"/>
        <v>55.734234248404789</v>
      </c>
      <c r="P64" s="287">
        <f t="shared" si="24"/>
        <v>19.499850000000002</v>
      </c>
      <c r="Q64" s="287">
        <f t="shared" si="25"/>
        <v>19.499850000000002</v>
      </c>
    </row>
    <row r="65" spans="1:19" s="94" customFormat="1" ht="52.5" x14ac:dyDescent="0.4">
      <c r="A65" s="92">
        <v>1004</v>
      </c>
      <c r="B65" s="93" t="s">
        <v>37</v>
      </c>
      <c r="C65" s="64">
        <v>1444.787685</v>
      </c>
      <c r="D65" s="64">
        <f>+C65*0.06+C65</f>
        <v>1531.4749461000001</v>
      </c>
      <c r="E65" s="64">
        <f t="shared" si="15"/>
        <v>353.42001386933748</v>
      </c>
      <c r="F65" s="64">
        <f t="shared" si="16"/>
        <v>7.8537780859852777</v>
      </c>
      <c r="G65" s="64">
        <f t="shared" si="27"/>
        <v>1623.3634428660002</v>
      </c>
      <c r="H65" s="64">
        <f t="shared" si="26"/>
        <v>3899.9700000000003</v>
      </c>
      <c r="I65" s="64">
        <f t="shared" si="30"/>
        <v>900</v>
      </c>
      <c r="J65" s="64">
        <f t="shared" si="28"/>
        <v>20</v>
      </c>
      <c r="K65" s="64">
        <v>120</v>
      </c>
      <c r="L65" s="287">
        <f>SUM(+G65*0.013)*0.6</f>
        <v>12.662234854354802</v>
      </c>
      <c r="M65" s="287">
        <f>SUM(+G65*0.013*0.6)</f>
        <v>12.662234854354802</v>
      </c>
      <c r="N65" s="287">
        <f>SUM(+G65*0.06)*0.6</f>
        <v>58.441083943176004</v>
      </c>
      <c r="O65" s="287">
        <f>SUM(+G65*0.06)*0.6</f>
        <v>58.441083943176004</v>
      </c>
      <c r="P65" s="287">
        <f t="shared" si="24"/>
        <v>19.499850000000002</v>
      </c>
      <c r="Q65" s="287">
        <f t="shared" si="25"/>
        <v>19.499850000000002</v>
      </c>
    </row>
    <row r="66" spans="1:19" s="94" customFormat="1" x14ac:dyDescent="0.4">
      <c r="A66" s="92">
        <v>2089</v>
      </c>
      <c r="B66" s="93" t="s">
        <v>62</v>
      </c>
      <c r="C66" s="64">
        <v>5541.5455390000006</v>
      </c>
      <c r="D66" s="64">
        <f t="shared" si="29"/>
        <v>5874.0382713400004</v>
      </c>
      <c r="E66" s="64">
        <f t="shared" si="15"/>
        <v>1355.5577207532365</v>
      </c>
      <c r="F66" s="64">
        <f t="shared" si="16"/>
        <v>30.123504905627478</v>
      </c>
      <c r="G66" s="64">
        <f t="shared" si="27"/>
        <v>6226.4805676204005</v>
      </c>
      <c r="H66" s="64">
        <f t="shared" ref="H66:H67" si="31">SUM(D66*0.06)+D66</f>
        <v>6226.4805676204005</v>
      </c>
      <c r="I66" s="64">
        <f t="shared" si="30"/>
        <v>1436.8911839984307</v>
      </c>
      <c r="J66" s="64">
        <f t="shared" si="28"/>
        <v>31.930915199965128</v>
      </c>
      <c r="K66" s="64"/>
      <c r="L66" s="64"/>
      <c r="M66" s="64"/>
      <c r="N66" s="64"/>
      <c r="O66" s="64"/>
      <c r="P66" s="64">
        <f>+H66*0.015</f>
        <v>93.397208514306001</v>
      </c>
      <c r="Q66" s="64"/>
    </row>
    <row r="67" spans="1:19" s="94" customFormat="1" x14ac:dyDescent="0.4">
      <c r="A67" s="92">
        <v>2139</v>
      </c>
      <c r="B67" s="180" t="s">
        <v>178</v>
      </c>
      <c r="C67" s="64">
        <v>5541.5455390000006</v>
      </c>
      <c r="D67" s="64">
        <f>+C67*0.06+C67</f>
        <v>5874.0382713400004</v>
      </c>
      <c r="E67" s="64">
        <f t="shared" si="15"/>
        <v>1355.5577207532365</v>
      </c>
      <c r="F67" s="64">
        <f t="shared" si="16"/>
        <v>30.123504905627478</v>
      </c>
      <c r="G67" s="64">
        <f t="shared" si="27"/>
        <v>6226.4805676204005</v>
      </c>
      <c r="H67" s="64">
        <f t="shared" si="31"/>
        <v>6226.4805676204005</v>
      </c>
      <c r="I67" s="64">
        <f t="shared" si="30"/>
        <v>1436.8911839984307</v>
      </c>
      <c r="J67" s="64">
        <f t="shared" si="28"/>
        <v>31.930915199965128</v>
      </c>
      <c r="K67" s="64"/>
      <c r="L67" s="64">
        <v>225.75</v>
      </c>
      <c r="M67" s="64"/>
      <c r="N67" s="64"/>
      <c r="O67" s="64"/>
      <c r="P67" s="64">
        <f>+H67*0.03</f>
        <v>186.794417028612</v>
      </c>
      <c r="Q67" s="64"/>
    </row>
    <row r="68" spans="1:19" ht="30.75" thickBot="1" x14ac:dyDescent="0.45">
      <c r="A68" s="35"/>
      <c r="B68" s="75" t="s">
        <v>107</v>
      </c>
    </row>
    <row r="69" spans="1:19" x14ac:dyDescent="0.4">
      <c r="A69" s="35"/>
      <c r="B69" s="214" t="s">
        <v>49</v>
      </c>
      <c r="C69" s="243" t="s">
        <v>109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4"/>
    </row>
    <row r="70" spans="1:19" ht="35.25" customHeight="1" thickBot="1" x14ac:dyDescent="0.45">
      <c r="A70" s="35"/>
      <c r="B70" s="215"/>
      <c r="C70" s="208" t="s">
        <v>190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9"/>
    </row>
    <row r="71" spans="1:19" x14ac:dyDescent="0.4">
      <c r="A71" s="35"/>
      <c r="B71" s="214" t="s">
        <v>108</v>
      </c>
      <c r="C71" s="245" t="s">
        <v>189</v>
      </c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6"/>
    </row>
    <row r="72" spans="1:19" x14ac:dyDescent="0.4">
      <c r="A72" s="35"/>
      <c r="B72" s="218"/>
      <c r="C72" s="221" t="s">
        <v>204</v>
      </c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2"/>
    </row>
    <row r="73" spans="1:19" ht="54.75" customHeight="1" x14ac:dyDescent="0.4">
      <c r="A73" s="35"/>
      <c r="B73" s="218"/>
      <c r="C73" s="223" t="s">
        <v>55</v>
      </c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4"/>
    </row>
    <row r="74" spans="1:19" ht="51.75" customHeight="1" thickBot="1" x14ac:dyDescent="0.45">
      <c r="A74" s="35"/>
      <c r="B74" s="215"/>
      <c r="C74" s="225" t="s">
        <v>59</v>
      </c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6"/>
    </row>
    <row r="75" spans="1:19" ht="27" thickBot="1" x14ac:dyDescent="0.45">
      <c r="A75" s="35"/>
      <c r="B75" s="192" t="s">
        <v>194</v>
      </c>
      <c r="C75" s="212" t="s">
        <v>145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3"/>
    </row>
    <row r="76" spans="1:19" ht="57" customHeight="1" thickBot="1" x14ac:dyDescent="0.45">
      <c r="A76" s="35"/>
      <c r="B76" s="73" t="s">
        <v>52</v>
      </c>
      <c r="C76" s="210" t="s">
        <v>146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1"/>
    </row>
    <row r="77" spans="1:19" ht="26.25" customHeight="1" thickBot="1" x14ac:dyDescent="0.45">
      <c r="A77" s="35"/>
      <c r="B77" s="196" t="s">
        <v>57</v>
      </c>
      <c r="C77" s="199" t="s">
        <v>212</v>
      </c>
      <c r="D77" s="199"/>
      <c r="E77" s="199"/>
      <c r="F77" s="199"/>
      <c r="G77" s="278" t="s">
        <v>212</v>
      </c>
      <c r="H77" s="277"/>
      <c r="I77" s="277"/>
      <c r="J77" s="277"/>
      <c r="K77" s="277"/>
      <c r="L77" s="277"/>
      <c r="M77" s="277"/>
      <c r="N77" s="277"/>
      <c r="O77" s="277"/>
      <c r="P77" s="279"/>
    </row>
    <row r="78" spans="1:19" x14ac:dyDescent="0.4">
      <c r="A78" s="36"/>
      <c r="B78" s="238" t="s">
        <v>123</v>
      </c>
      <c r="C78" s="228" t="s">
        <v>128</v>
      </c>
      <c r="D78" s="228"/>
      <c r="E78" s="182"/>
      <c r="F78" s="182"/>
      <c r="G78" s="228" t="s">
        <v>128</v>
      </c>
      <c r="H78" s="228"/>
      <c r="I78" s="182"/>
      <c r="J78" s="182"/>
      <c r="K78" s="187"/>
      <c r="L78" s="187"/>
      <c r="M78" s="187"/>
      <c r="N78" s="187"/>
      <c r="O78" s="187"/>
      <c r="P78" s="188"/>
      <c r="Q78" s="35"/>
      <c r="R78" s="35"/>
      <c r="S78" s="35"/>
    </row>
    <row r="79" spans="1:19" x14ac:dyDescent="0.4">
      <c r="A79" s="36"/>
      <c r="B79" s="239"/>
      <c r="C79" s="229" t="s">
        <v>124</v>
      </c>
      <c r="D79" s="229"/>
      <c r="E79" s="183"/>
      <c r="F79" s="183"/>
      <c r="G79" s="229" t="s">
        <v>124</v>
      </c>
      <c r="H79" s="229"/>
      <c r="I79" s="183"/>
      <c r="J79" s="183"/>
      <c r="K79" s="189"/>
      <c r="L79" s="189"/>
      <c r="M79" s="189"/>
      <c r="N79" s="189"/>
      <c r="O79" s="189"/>
      <c r="P79" s="190"/>
      <c r="Q79" s="35"/>
      <c r="R79" s="35"/>
      <c r="S79" s="35"/>
    </row>
    <row r="80" spans="1:19" x14ac:dyDescent="0.4">
      <c r="A80" s="36"/>
      <c r="B80" s="239"/>
      <c r="C80" s="229" t="s">
        <v>125</v>
      </c>
      <c r="D80" s="229"/>
      <c r="E80" s="183"/>
      <c r="F80" s="183"/>
      <c r="G80" s="229" t="s">
        <v>125</v>
      </c>
      <c r="H80" s="229"/>
      <c r="I80" s="183"/>
      <c r="J80" s="183"/>
      <c r="K80" s="189"/>
      <c r="L80" s="189"/>
      <c r="M80" s="189"/>
      <c r="N80" s="189"/>
      <c r="O80" s="189"/>
      <c r="P80" s="190"/>
      <c r="Q80" s="35"/>
      <c r="R80" s="35"/>
      <c r="S80" s="35"/>
    </row>
    <row r="81" spans="1:19" x14ac:dyDescent="0.4">
      <c r="A81" s="36"/>
      <c r="B81" s="239"/>
      <c r="C81" s="241" t="s">
        <v>126</v>
      </c>
      <c r="D81" s="241"/>
      <c r="E81" s="184"/>
      <c r="F81" s="184"/>
      <c r="G81" s="241" t="s">
        <v>126</v>
      </c>
      <c r="H81" s="241"/>
      <c r="I81" s="184"/>
      <c r="J81" s="184"/>
      <c r="K81" s="193"/>
      <c r="L81" s="193"/>
      <c r="M81" s="193"/>
      <c r="N81" s="193"/>
      <c r="O81" s="193"/>
      <c r="P81" s="194"/>
      <c r="Q81" s="35"/>
      <c r="R81" s="35"/>
      <c r="S81" s="35"/>
    </row>
    <row r="82" spans="1:19" ht="27" thickBot="1" x14ac:dyDescent="0.45">
      <c r="A82" s="36"/>
      <c r="B82" s="240"/>
      <c r="C82" s="242" t="s">
        <v>127</v>
      </c>
      <c r="D82" s="242"/>
      <c r="E82" s="185"/>
      <c r="F82" s="185"/>
      <c r="G82" s="242" t="s">
        <v>127</v>
      </c>
      <c r="H82" s="242"/>
      <c r="I82" s="185"/>
      <c r="J82" s="185"/>
      <c r="K82" s="90"/>
      <c r="L82" s="90"/>
      <c r="M82" s="90"/>
      <c r="N82" s="90"/>
      <c r="O82" s="90"/>
      <c r="P82" s="91"/>
      <c r="Q82" s="35"/>
      <c r="R82" s="35"/>
      <c r="S82" s="35"/>
    </row>
    <row r="83" spans="1:19" ht="26.25" customHeight="1" thickBot="1" x14ac:dyDescent="0.45">
      <c r="A83" s="35"/>
      <c r="B83" s="292" t="s">
        <v>220</v>
      </c>
      <c r="C83" s="198"/>
      <c r="D83" s="198"/>
      <c r="E83" s="198"/>
      <c r="F83" s="198"/>
      <c r="G83" s="277" t="s">
        <v>221</v>
      </c>
      <c r="H83" s="277"/>
      <c r="I83" s="277"/>
      <c r="J83" s="277"/>
      <c r="K83" s="277"/>
      <c r="L83" s="277"/>
      <c r="M83" s="277"/>
      <c r="N83" s="277"/>
      <c r="O83" s="277"/>
      <c r="P83" s="279"/>
      <c r="Q83" s="189"/>
      <c r="R83" s="189"/>
    </row>
    <row r="84" spans="1:19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P84" s="15"/>
    </row>
    <row r="85" spans="1:19" x14ac:dyDescent="0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P85" s="15"/>
    </row>
    <row r="86" spans="1:19" x14ac:dyDescent="0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P86" s="15"/>
    </row>
    <row r="87" spans="1:19" x14ac:dyDescent="0.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P87" s="15"/>
    </row>
  </sheetData>
  <mergeCells count="27">
    <mergeCell ref="G83:P83"/>
    <mergeCell ref="G79:H79"/>
    <mergeCell ref="G80:H80"/>
    <mergeCell ref="G81:H81"/>
    <mergeCell ref="G82:H82"/>
    <mergeCell ref="G77:P77"/>
    <mergeCell ref="A1:O1"/>
    <mergeCell ref="D4:Q4"/>
    <mergeCell ref="D5:Q5"/>
    <mergeCell ref="B69:B70"/>
    <mergeCell ref="C69:P69"/>
    <mergeCell ref="C70:P70"/>
    <mergeCell ref="A2:Q2"/>
    <mergeCell ref="B78:B82"/>
    <mergeCell ref="C78:D78"/>
    <mergeCell ref="C79:D79"/>
    <mergeCell ref="C80:D80"/>
    <mergeCell ref="C81:D81"/>
    <mergeCell ref="C82:D82"/>
    <mergeCell ref="C75:P75"/>
    <mergeCell ref="C76:P76"/>
    <mergeCell ref="B71:B74"/>
    <mergeCell ref="C71:P71"/>
    <mergeCell ref="C72:P72"/>
    <mergeCell ref="C73:P73"/>
    <mergeCell ref="C74:P74"/>
    <mergeCell ref="G78:H78"/>
  </mergeCells>
  <pageMargins left="0.25" right="0.25" top="0.75" bottom="0.75" header="0.3" footer="0.3"/>
  <pageSetup paperSize="9" scale="43" fitToHeight="0" orientation="landscape" r:id="rId1"/>
  <headerFooter>
    <oddHeader>&amp;C&amp;G</oddHeader>
    <oddFooter>&amp;CANNEXURE "H13"&amp;RPAGE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87"/>
  <sheetViews>
    <sheetView zoomScale="55" zoomScaleNormal="55" workbookViewId="0">
      <pane xSplit="4" ySplit="3" topLeftCell="G4" activePane="bottomRight" state="frozen"/>
      <selection pane="topRight" activeCell="G1" sqref="G1"/>
      <selection pane="bottomLeft" activeCell="A9" sqref="A9"/>
      <selection pane="bottomRight" activeCell="D4" sqref="D4:Q4"/>
    </sheetView>
  </sheetViews>
  <sheetFormatPr defaultColWidth="9.28515625" defaultRowHeight="26.25" x14ac:dyDescent="0.4"/>
  <cols>
    <col min="1" max="1" width="10.5703125" style="1" customWidth="1"/>
    <col min="2" max="2" width="98.7109375" style="1" customWidth="1"/>
    <col min="3" max="6" width="20.7109375" style="1" hidden="1" customWidth="1"/>
    <col min="7" max="11" width="20.7109375" style="1" customWidth="1"/>
    <col min="12" max="12" width="24.5703125" style="1" customWidth="1"/>
    <col min="13" max="13" width="19.5703125" style="1" customWidth="1"/>
    <col min="14" max="14" width="21.7109375" style="1" customWidth="1"/>
    <col min="15" max="15" width="22.28515625" style="1" customWidth="1"/>
    <col min="16" max="16" width="20" style="1" customWidth="1"/>
    <col min="17" max="17" width="20.28515625" style="1" customWidth="1"/>
    <col min="18" max="18" width="9.28515625" style="1" customWidth="1"/>
    <col min="19" max="16384" width="9.28515625" style="1"/>
  </cols>
  <sheetData>
    <row r="1" spans="1:18" ht="47.25" thickBot="1" x14ac:dyDescent="0.75">
      <c r="A1" s="201" t="s">
        <v>167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48"/>
    </row>
    <row r="2" spans="1:18" ht="96" customHeight="1" thickBot="1" x14ac:dyDescent="0.45">
      <c r="A2" s="202" t="s">
        <v>168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4"/>
    </row>
    <row r="4" spans="1:18" x14ac:dyDescent="0.4">
      <c r="B4" s="26" t="s">
        <v>100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8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8" x14ac:dyDescent="0.4">
      <c r="P6" s="15"/>
    </row>
    <row r="7" spans="1:18" s="20" customFormat="1" ht="147" x14ac:dyDescent="0.25">
      <c r="A7" s="16" t="s">
        <v>0</v>
      </c>
      <c r="B7" s="16" t="s">
        <v>60</v>
      </c>
      <c r="C7" s="17" t="s">
        <v>89</v>
      </c>
      <c r="D7" s="17" t="s">
        <v>172</v>
      </c>
      <c r="E7" s="16" t="s">
        <v>170</v>
      </c>
      <c r="F7" s="16" t="s">
        <v>171</v>
      </c>
      <c r="G7" s="16" t="s">
        <v>215</v>
      </c>
      <c r="H7" s="16" t="s">
        <v>188</v>
      </c>
      <c r="I7" s="16" t="s">
        <v>174</v>
      </c>
      <c r="J7" s="16" t="s">
        <v>195</v>
      </c>
      <c r="K7" s="17" t="s">
        <v>173</v>
      </c>
      <c r="L7" s="17" t="s">
        <v>210</v>
      </c>
      <c r="M7" s="17" t="s">
        <v>211</v>
      </c>
      <c r="N7" s="17" t="s">
        <v>208</v>
      </c>
      <c r="O7" s="17" t="s">
        <v>209</v>
      </c>
      <c r="P7" s="17" t="s">
        <v>182</v>
      </c>
      <c r="Q7" s="17" t="s">
        <v>187</v>
      </c>
    </row>
    <row r="8" spans="1:18" s="94" customFormat="1" x14ac:dyDescent="0.4">
      <c r="A8" s="284">
        <v>3089</v>
      </c>
      <c r="B8" s="180" t="s">
        <v>203</v>
      </c>
      <c r="C8" s="285"/>
      <c r="D8" s="285"/>
      <c r="E8" s="64"/>
      <c r="F8" s="64"/>
      <c r="G8" s="64">
        <f>SUM(37.49*45)*4.3333</f>
        <v>7310.4937650000011</v>
      </c>
      <c r="H8" s="64">
        <f>SUM(37.49*45)*4.3333</f>
        <v>7310.4937650000011</v>
      </c>
      <c r="I8" s="64">
        <f>+H8/4.3333</f>
        <v>1687.0500000000002</v>
      </c>
      <c r="J8" s="64">
        <f>+I8/45</f>
        <v>37.49</v>
      </c>
      <c r="K8" s="64">
        <v>120</v>
      </c>
      <c r="L8" s="285">
        <f>SUM(+G8*0.013)*0.6</f>
        <v>57.021851367000004</v>
      </c>
      <c r="M8" s="285">
        <f>SUM(+G8*0.013*0.6)</f>
        <v>57.021851367000004</v>
      </c>
      <c r="N8" s="285">
        <f>SUM(+G8*0.06)*0.6</f>
        <v>263.17777554000003</v>
      </c>
      <c r="O8" s="285">
        <f>SUM(+G8*0.06)*0.6</f>
        <v>263.17777554000003</v>
      </c>
      <c r="P8" s="285">
        <f t="shared" ref="P8:P58" si="0">+H8*0.005</f>
        <v>36.552468825000005</v>
      </c>
      <c r="Q8" s="285">
        <f t="shared" ref="Q8:Q58" si="1">+H8*0.005</f>
        <v>36.552468825000005</v>
      </c>
    </row>
    <row r="9" spans="1:18" s="94" customFormat="1" x14ac:dyDescent="0.4">
      <c r="A9" s="92">
        <v>2002</v>
      </c>
      <c r="B9" s="93" t="s">
        <v>3</v>
      </c>
      <c r="C9" s="64">
        <v>2198.91329</v>
      </c>
      <c r="D9" s="64">
        <f>+C9*0.06+C9</f>
        <v>2330.8480873999997</v>
      </c>
      <c r="E9" s="64">
        <f>+D9/4.3333</f>
        <v>537.89215780121378</v>
      </c>
      <c r="F9" s="64">
        <f t="shared" ref="F9:F16" si="2">+E9/45</f>
        <v>11.953159062249195</v>
      </c>
      <c r="G9" s="64">
        <f>SUM(D9*0.06)+D9</f>
        <v>2470.6989726439997</v>
      </c>
      <c r="H9" s="64">
        <f>SUM(20*45)*4.3333</f>
        <v>3899.9700000000003</v>
      </c>
      <c r="I9" s="64">
        <f>+H9/4.3333</f>
        <v>900</v>
      </c>
      <c r="J9" s="64">
        <f>+I9/45</f>
        <v>20</v>
      </c>
      <c r="K9" s="64">
        <v>120</v>
      </c>
      <c r="L9" s="285">
        <f t="shared" ref="L9:L24" si="3">SUM(+G9*0.013)*0.6</f>
        <v>19.271451986623198</v>
      </c>
      <c r="M9" s="285">
        <f t="shared" ref="M9:M24" si="4">SUM(+G9*0.013*0.6)</f>
        <v>19.271451986623198</v>
      </c>
      <c r="N9" s="285">
        <f t="shared" ref="N9:N24" si="5">SUM(+G9*0.06)*0.6</f>
        <v>88.945163015183979</v>
      </c>
      <c r="O9" s="285">
        <f t="shared" ref="O9:O24" si="6">SUM(+G9*0.06)*0.6</f>
        <v>88.945163015183979</v>
      </c>
      <c r="P9" s="285">
        <f t="shared" si="0"/>
        <v>19.499850000000002</v>
      </c>
      <c r="Q9" s="285">
        <f t="shared" si="1"/>
        <v>19.499850000000002</v>
      </c>
    </row>
    <row r="10" spans="1:18" s="94" customFormat="1" x14ac:dyDescent="0.4">
      <c r="A10" s="92">
        <v>2004</v>
      </c>
      <c r="B10" s="93" t="s">
        <v>1</v>
      </c>
      <c r="C10" s="64">
        <v>2827.1742300000001</v>
      </c>
      <c r="D10" s="64">
        <f t="shared" ref="D10:D60" si="7">+C10*0.06+C10</f>
        <v>2996.8046838</v>
      </c>
      <c r="E10" s="64">
        <f t="shared" ref="E10:E16" si="8">+D10/4.3333</f>
        <v>691.57563145870347</v>
      </c>
      <c r="F10" s="64">
        <f t="shared" si="2"/>
        <v>15.368347365748965</v>
      </c>
      <c r="G10" s="64">
        <f t="shared" ref="G10:G61" si="9">SUM(D10*0.06)+D10</f>
        <v>3176.6129648279998</v>
      </c>
      <c r="H10" s="64">
        <f>SUM(20*45)*4.3333</f>
        <v>3899.9700000000003</v>
      </c>
      <c r="I10" s="64">
        <f t="shared" ref="I10:I62" si="10">+H10/4.3333</f>
        <v>900</v>
      </c>
      <c r="J10" s="64">
        <f t="shared" ref="J10:J61" si="11">+I10/45</f>
        <v>20</v>
      </c>
      <c r="K10" s="64">
        <v>120</v>
      </c>
      <c r="L10" s="285">
        <f t="shared" si="3"/>
        <v>24.777581125658397</v>
      </c>
      <c r="M10" s="285">
        <f t="shared" si="4"/>
        <v>24.777581125658397</v>
      </c>
      <c r="N10" s="285">
        <f t="shared" si="5"/>
        <v>114.35806673380797</v>
      </c>
      <c r="O10" s="285">
        <f t="shared" si="6"/>
        <v>114.35806673380797</v>
      </c>
      <c r="P10" s="285">
        <f t="shared" si="0"/>
        <v>19.499850000000002</v>
      </c>
      <c r="Q10" s="285">
        <f t="shared" si="1"/>
        <v>19.499850000000002</v>
      </c>
    </row>
    <row r="11" spans="1:18" s="94" customFormat="1" x14ac:dyDescent="0.4">
      <c r="A11" s="92">
        <v>2006</v>
      </c>
      <c r="B11" s="93" t="s">
        <v>2</v>
      </c>
      <c r="C11" s="64">
        <v>4711.95705</v>
      </c>
      <c r="D11" s="64">
        <f t="shared" si="7"/>
        <v>4994.674473</v>
      </c>
      <c r="E11" s="64">
        <f t="shared" si="8"/>
        <v>1152.6260524311724</v>
      </c>
      <c r="F11" s="64">
        <f t="shared" si="2"/>
        <v>25.613912276248275</v>
      </c>
      <c r="G11" s="64">
        <f t="shared" si="9"/>
        <v>5294.3549413800001</v>
      </c>
      <c r="H11" s="64">
        <f t="shared" ref="H11:H59" si="12">SUM(D11*0.06)+D11</f>
        <v>5294.3549413800001</v>
      </c>
      <c r="I11" s="64">
        <f t="shared" si="10"/>
        <v>1221.7836155770428</v>
      </c>
      <c r="J11" s="64">
        <f t="shared" si="11"/>
        <v>27.150747012823174</v>
      </c>
      <c r="K11" s="64">
        <v>120</v>
      </c>
      <c r="L11" s="285">
        <f t="shared" si="3"/>
        <v>41.295968542763994</v>
      </c>
      <c r="M11" s="285">
        <f t="shared" si="4"/>
        <v>41.295968542763994</v>
      </c>
      <c r="N11" s="285">
        <f t="shared" si="5"/>
        <v>190.59677788967997</v>
      </c>
      <c r="O11" s="285">
        <f t="shared" si="6"/>
        <v>190.59677788967997</v>
      </c>
      <c r="P11" s="285">
        <f t="shared" si="0"/>
        <v>26.4717747069</v>
      </c>
      <c r="Q11" s="285">
        <f t="shared" si="1"/>
        <v>26.4717747069</v>
      </c>
    </row>
    <row r="12" spans="1:18" s="94" customFormat="1" x14ac:dyDescent="0.4">
      <c r="A12" s="92">
        <v>3036</v>
      </c>
      <c r="B12" s="180" t="s">
        <v>199</v>
      </c>
      <c r="C12" s="64">
        <v>1253.860326</v>
      </c>
      <c r="D12" s="64">
        <f>+C12*0.06+C12</f>
        <v>1329.0919455599999</v>
      </c>
      <c r="E12" s="64">
        <f>+D12/4.3333</f>
        <v>306.71588525142494</v>
      </c>
      <c r="F12" s="64">
        <f>+E12/45</f>
        <v>6.8159085611427761</v>
      </c>
      <c r="G12" s="64">
        <f>SUM(D12*0.06)+D12</f>
        <v>1408.8374622935999</v>
      </c>
      <c r="H12" s="64">
        <f t="shared" ref="H12:H46" si="13">SUM(20*45)*4.3333</f>
        <v>3899.9700000000003</v>
      </c>
      <c r="I12" s="64">
        <f>+H12/4.3333</f>
        <v>900</v>
      </c>
      <c r="J12" s="64">
        <f>+I12/45</f>
        <v>20</v>
      </c>
      <c r="K12" s="64">
        <v>120</v>
      </c>
      <c r="L12" s="285">
        <f t="shared" si="3"/>
        <v>10.988932205890078</v>
      </c>
      <c r="M12" s="285">
        <f t="shared" si="4"/>
        <v>10.988932205890078</v>
      </c>
      <c r="N12" s="285">
        <f t="shared" si="5"/>
        <v>50.718148642569595</v>
      </c>
      <c r="O12" s="285">
        <f t="shared" si="6"/>
        <v>50.718148642569595</v>
      </c>
      <c r="P12" s="285">
        <f t="shared" si="0"/>
        <v>19.499850000000002</v>
      </c>
      <c r="Q12" s="285">
        <f t="shared" si="1"/>
        <v>19.499850000000002</v>
      </c>
    </row>
    <row r="13" spans="1:18" s="94" customFormat="1" x14ac:dyDescent="0.4">
      <c r="A13" s="92">
        <v>3034</v>
      </c>
      <c r="B13" s="180" t="s">
        <v>200</v>
      </c>
      <c r="C13" s="64">
        <v>1929.0115850000002</v>
      </c>
      <c r="D13" s="64">
        <f>+C13*0.06+C13</f>
        <v>2044.7522801000002</v>
      </c>
      <c r="E13" s="64">
        <f>+D13/4.3333</f>
        <v>471.8695405580043</v>
      </c>
      <c r="F13" s="64">
        <f>+E13/45</f>
        <v>10.485989790177873</v>
      </c>
      <c r="G13" s="64">
        <f>SUM(25.05*45)*4.3333</f>
        <v>4884.7124250000006</v>
      </c>
      <c r="H13" s="64">
        <f>SUM(25.05*45)*4.3333</f>
        <v>4884.7124250000006</v>
      </c>
      <c r="I13" s="64">
        <f>+H13/4.3333</f>
        <v>1127.25</v>
      </c>
      <c r="J13" s="64">
        <f>+I13/45</f>
        <v>25.05</v>
      </c>
      <c r="K13" s="64">
        <v>120</v>
      </c>
      <c r="L13" s="285">
        <f t="shared" si="3"/>
        <v>38.100756914999998</v>
      </c>
      <c r="M13" s="285">
        <f t="shared" si="4"/>
        <v>38.100756914999998</v>
      </c>
      <c r="N13" s="285">
        <f t="shared" si="5"/>
        <v>175.84964730000002</v>
      </c>
      <c r="O13" s="285">
        <f t="shared" si="6"/>
        <v>175.84964730000002</v>
      </c>
      <c r="P13" s="285">
        <f t="shared" si="0"/>
        <v>24.423562125000004</v>
      </c>
      <c r="Q13" s="285">
        <f t="shared" si="1"/>
        <v>24.423562125000004</v>
      </c>
    </row>
    <row r="14" spans="1:18" s="94" customFormat="1" ht="27" customHeight="1" x14ac:dyDescent="0.4">
      <c r="A14" s="92">
        <v>3020</v>
      </c>
      <c r="B14" s="286" t="s">
        <v>201</v>
      </c>
      <c r="C14" s="64">
        <v>3055.8665799999999</v>
      </c>
      <c r="D14" s="64">
        <f>+C14*0.06+C14</f>
        <v>3239.2185747999997</v>
      </c>
      <c r="E14" s="64">
        <f t="shared" si="8"/>
        <v>747.51772893637633</v>
      </c>
      <c r="F14" s="64">
        <f t="shared" si="2"/>
        <v>16.611505087475031</v>
      </c>
      <c r="G14" s="64">
        <f t="shared" si="9"/>
        <v>3433.5716892879996</v>
      </c>
      <c r="H14" s="64">
        <f t="shared" ref="G14:H20" si="14">SUM(20*45)*4.3333</f>
        <v>3899.9700000000003</v>
      </c>
      <c r="I14" s="64">
        <f t="shared" si="10"/>
        <v>900</v>
      </c>
      <c r="J14" s="64">
        <f t="shared" si="11"/>
        <v>20</v>
      </c>
      <c r="K14" s="64">
        <v>120</v>
      </c>
      <c r="L14" s="285">
        <f t="shared" si="3"/>
        <v>26.781859176446392</v>
      </c>
      <c r="M14" s="285">
        <f t="shared" si="4"/>
        <v>26.781859176446392</v>
      </c>
      <c r="N14" s="285">
        <f t="shared" si="5"/>
        <v>123.60858081436798</v>
      </c>
      <c r="O14" s="285">
        <f t="shared" si="6"/>
        <v>123.60858081436798</v>
      </c>
      <c r="P14" s="285">
        <f t="shared" si="0"/>
        <v>19.499850000000002</v>
      </c>
      <c r="Q14" s="285">
        <f t="shared" si="1"/>
        <v>19.499850000000002</v>
      </c>
    </row>
    <row r="15" spans="1:18" s="94" customFormat="1" x14ac:dyDescent="0.4">
      <c r="A15" s="92">
        <v>3014</v>
      </c>
      <c r="B15" s="180" t="s">
        <v>202</v>
      </c>
      <c r="C15" s="64">
        <v>3411.1057580000002</v>
      </c>
      <c r="D15" s="64">
        <f t="shared" si="7"/>
        <v>3615.7721034800002</v>
      </c>
      <c r="E15" s="64">
        <f t="shared" si="8"/>
        <v>834.41536553665799</v>
      </c>
      <c r="F15" s="64">
        <f t="shared" si="2"/>
        <v>18.542563678592401</v>
      </c>
      <c r="G15" s="64">
        <f t="shared" si="9"/>
        <v>3832.7184296888004</v>
      </c>
      <c r="H15" s="64">
        <f t="shared" si="14"/>
        <v>3899.9700000000003</v>
      </c>
      <c r="I15" s="64">
        <f t="shared" si="10"/>
        <v>900</v>
      </c>
      <c r="J15" s="64">
        <f t="shared" si="11"/>
        <v>20</v>
      </c>
      <c r="K15" s="64">
        <v>120</v>
      </c>
      <c r="L15" s="285">
        <f t="shared" si="3"/>
        <v>29.895203751572641</v>
      </c>
      <c r="M15" s="285">
        <f t="shared" si="4"/>
        <v>29.895203751572641</v>
      </c>
      <c r="N15" s="285">
        <f t="shared" si="5"/>
        <v>137.97786346879681</v>
      </c>
      <c r="O15" s="285">
        <f t="shared" si="6"/>
        <v>137.97786346879681</v>
      </c>
      <c r="P15" s="285">
        <f t="shared" si="0"/>
        <v>19.499850000000002</v>
      </c>
      <c r="Q15" s="285">
        <f t="shared" si="1"/>
        <v>19.499850000000002</v>
      </c>
    </row>
    <row r="16" spans="1:18" s="94" customFormat="1" x14ac:dyDescent="0.4">
      <c r="A16" s="92">
        <v>3022</v>
      </c>
      <c r="B16" s="93" t="s">
        <v>4</v>
      </c>
      <c r="C16" s="64">
        <v>2347.4906279999996</v>
      </c>
      <c r="D16" s="64">
        <f t="shared" si="7"/>
        <v>2488.3400656799995</v>
      </c>
      <c r="E16" s="64">
        <f t="shared" si="8"/>
        <v>574.2367400549233</v>
      </c>
      <c r="F16" s="64">
        <f t="shared" si="2"/>
        <v>12.760816445664963</v>
      </c>
      <c r="G16" s="64">
        <f t="shared" si="9"/>
        <v>2637.6404696207996</v>
      </c>
      <c r="H16" s="64">
        <f t="shared" si="14"/>
        <v>3899.9700000000003</v>
      </c>
      <c r="I16" s="64">
        <f t="shared" si="10"/>
        <v>900</v>
      </c>
      <c r="J16" s="64">
        <f t="shared" si="11"/>
        <v>20</v>
      </c>
      <c r="K16" s="64">
        <v>120</v>
      </c>
      <c r="L16" s="285">
        <f t="shared" si="3"/>
        <v>20.573595663042237</v>
      </c>
      <c r="M16" s="285">
        <f t="shared" si="4"/>
        <v>20.573595663042237</v>
      </c>
      <c r="N16" s="285">
        <f t="shared" si="5"/>
        <v>94.955056906348773</v>
      </c>
      <c r="O16" s="285">
        <f t="shared" si="6"/>
        <v>94.955056906348773</v>
      </c>
      <c r="P16" s="285">
        <f t="shared" si="0"/>
        <v>19.499850000000002</v>
      </c>
      <c r="Q16" s="285">
        <f t="shared" si="1"/>
        <v>19.499850000000002</v>
      </c>
    </row>
    <row r="17" spans="1:17" s="94" customFormat="1" x14ac:dyDescent="0.4">
      <c r="A17" s="92">
        <v>4018</v>
      </c>
      <c r="B17" s="93" t="s">
        <v>160</v>
      </c>
      <c r="C17" s="64"/>
      <c r="D17" s="287"/>
      <c r="E17" s="287"/>
      <c r="F17" s="287"/>
      <c r="G17" s="64">
        <f t="shared" si="14"/>
        <v>3899.9700000000003</v>
      </c>
      <c r="H17" s="64">
        <f t="shared" si="14"/>
        <v>3899.9700000000003</v>
      </c>
      <c r="I17" s="64">
        <f t="shared" si="10"/>
        <v>900</v>
      </c>
      <c r="J17" s="64">
        <f t="shared" si="11"/>
        <v>20</v>
      </c>
      <c r="K17" s="64">
        <v>120</v>
      </c>
      <c r="L17" s="285">
        <f t="shared" si="3"/>
        <v>30.419765999999999</v>
      </c>
      <c r="M17" s="285">
        <f t="shared" si="4"/>
        <v>30.419765999999999</v>
      </c>
      <c r="N17" s="285">
        <f t="shared" si="5"/>
        <v>140.39892</v>
      </c>
      <c r="O17" s="285">
        <f t="shared" si="6"/>
        <v>140.39892</v>
      </c>
      <c r="P17" s="285">
        <f t="shared" si="0"/>
        <v>19.499850000000002</v>
      </c>
      <c r="Q17" s="285">
        <f t="shared" si="1"/>
        <v>19.499850000000002</v>
      </c>
    </row>
    <row r="18" spans="1:17" s="94" customFormat="1" x14ac:dyDescent="0.4">
      <c r="A18" s="92">
        <v>2010</v>
      </c>
      <c r="B18" s="93" t="s">
        <v>5</v>
      </c>
      <c r="C18" s="64">
        <v>2015.6127370000002</v>
      </c>
      <c r="D18" s="64">
        <f t="shared" si="7"/>
        <v>2136.5495012200004</v>
      </c>
      <c r="E18" s="64">
        <f t="shared" ref="E18:E67" si="15">+D18/4.3333</f>
        <v>493.05367761752018</v>
      </c>
      <c r="F18" s="64">
        <f t="shared" ref="F18:F67" si="16">+E18/45</f>
        <v>10.956748391500449</v>
      </c>
      <c r="G18" s="64">
        <f t="shared" si="9"/>
        <v>2264.7424712932002</v>
      </c>
      <c r="H18" s="64">
        <f t="shared" si="14"/>
        <v>3899.9700000000003</v>
      </c>
      <c r="I18" s="64">
        <f t="shared" si="10"/>
        <v>900</v>
      </c>
      <c r="J18" s="64">
        <f t="shared" si="11"/>
        <v>20</v>
      </c>
      <c r="K18" s="64">
        <v>120</v>
      </c>
      <c r="L18" s="285">
        <f t="shared" si="3"/>
        <v>17.664991276086958</v>
      </c>
      <c r="M18" s="285">
        <f t="shared" si="4"/>
        <v>17.664991276086958</v>
      </c>
      <c r="N18" s="285">
        <f t="shared" si="5"/>
        <v>81.530728966555202</v>
      </c>
      <c r="O18" s="285">
        <f t="shared" si="6"/>
        <v>81.530728966555202</v>
      </c>
      <c r="P18" s="285">
        <f t="shared" si="0"/>
        <v>19.499850000000002</v>
      </c>
      <c r="Q18" s="285">
        <f t="shared" si="1"/>
        <v>19.499850000000002</v>
      </c>
    </row>
    <row r="19" spans="1:17" s="94" customFormat="1" x14ac:dyDescent="0.4">
      <c r="A19" s="92">
        <v>2012</v>
      </c>
      <c r="B19" s="93" t="s">
        <v>8</v>
      </c>
      <c r="C19" s="64">
        <v>2116.6623249999998</v>
      </c>
      <c r="D19" s="64">
        <f>+C19*0.06+C19</f>
        <v>2243.6620644999998</v>
      </c>
      <c r="E19" s="64">
        <f t="shared" si="15"/>
        <v>517.77215159347372</v>
      </c>
      <c r="F19" s="64">
        <f t="shared" si="16"/>
        <v>11.506047813188305</v>
      </c>
      <c r="G19" s="64">
        <f t="shared" si="9"/>
        <v>2378.28178837</v>
      </c>
      <c r="H19" s="64">
        <f t="shared" si="14"/>
        <v>3899.9700000000003</v>
      </c>
      <c r="I19" s="64">
        <f t="shared" si="10"/>
        <v>900</v>
      </c>
      <c r="J19" s="64">
        <f t="shared" si="11"/>
        <v>20</v>
      </c>
      <c r="K19" s="64">
        <v>120</v>
      </c>
      <c r="L19" s="285">
        <f t="shared" si="3"/>
        <v>18.550597949285997</v>
      </c>
      <c r="M19" s="285">
        <f t="shared" si="4"/>
        <v>18.550597949285997</v>
      </c>
      <c r="N19" s="285">
        <f t="shared" si="5"/>
        <v>85.618144381319993</v>
      </c>
      <c r="O19" s="285">
        <f t="shared" si="6"/>
        <v>85.618144381319993</v>
      </c>
      <c r="P19" s="285">
        <f t="shared" si="0"/>
        <v>19.499850000000002</v>
      </c>
      <c r="Q19" s="285">
        <f t="shared" si="1"/>
        <v>19.499850000000002</v>
      </c>
    </row>
    <row r="20" spans="1:17" s="94" customFormat="1" x14ac:dyDescent="0.4">
      <c r="A20" s="92">
        <v>2014</v>
      </c>
      <c r="B20" s="93" t="s">
        <v>7</v>
      </c>
      <c r="C20" s="64">
        <v>2216.3475870000002</v>
      </c>
      <c r="D20" s="64">
        <f>+C20*0.06+C20</f>
        <v>2349.3284422200004</v>
      </c>
      <c r="E20" s="64">
        <f t="shared" si="15"/>
        <v>542.1568878729837</v>
      </c>
      <c r="F20" s="64">
        <f t="shared" si="16"/>
        <v>12.047930841621859</v>
      </c>
      <c r="G20" s="64">
        <f t="shared" si="9"/>
        <v>2490.2881487532004</v>
      </c>
      <c r="H20" s="64">
        <f t="shared" si="14"/>
        <v>3899.9700000000003</v>
      </c>
      <c r="I20" s="64">
        <f t="shared" si="10"/>
        <v>900</v>
      </c>
      <c r="J20" s="64">
        <f t="shared" si="11"/>
        <v>20</v>
      </c>
      <c r="K20" s="64">
        <v>120</v>
      </c>
      <c r="L20" s="285">
        <f t="shared" si="3"/>
        <v>19.42424756027496</v>
      </c>
      <c r="M20" s="285">
        <f t="shared" si="4"/>
        <v>19.42424756027496</v>
      </c>
      <c r="N20" s="285">
        <f t="shared" si="5"/>
        <v>89.650373355115207</v>
      </c>
      <c r="O20" s="285">
        <f t="shared" si="6"/>
        <v>89.650373355115207</v>
      </c>
      <c r="P20" s="285">
        <f t="shared" si="0"/>
        <v>19.499850000000002</v>
      </c>
      <c r="Q20" s="285">
        <f t="shared" si="1"/>
        <v>19.499850000000002</v>
      </c>
    </row>
    <row r="21" spans="1:17" s="94" customFormat="1" x14ac:dyDescent="0.4">
      <c r="A21" s="92">
        <v>2020</v>
      </c>
      <c r="B21" s="180" t="s">
        <v>162</v>
      </c>
      <c r="C21" s="64">
        <v>4156.8441130000001</v>
      </c>
      <c r="D21" s="64">
        <f t="shared" si="7"/>
        <v>4406.2547597800003</v>
      </c>
      <c r="E21" s="64">
        <f t="shared" si="15"/>
        <v>1016.8358433018716</v>
      </c>
      <c r="F21" s="64">
        <f t="shared" si="16"/>
        <v>22.596352073374923</v>
      </c>
      <c r="G21" s="64">
        <f t="shared" si="9"/>
        <v>4670.6300453668</v>
      </c>
      <c r="H21" s="64">
        <f t="shared" si="12"/>
        <v>4670.6300453668</v>
      </c>
      <c r="I21" s="64">
        <f t="shared" si="10"/>
        <v>1077.8459938999838</v>
      </c>
      <c r="J21" s="64">
        <f t="shared" si="11"/>
        <v>23.952133197777417</v>
      </c>
      <c r="K21" s="64">
        <v>120</v>
      </c>
      <c r="L21" s="285">
        <f t="shared" si="3"/>
        <v>36.430914353861034</v>
      </c>
      <c r="M21" s="285">
        <f t="shared" si="4"/>
        <v>36.430914353861034</v>
      </c>
      <c r="N21" s="285">
        <f t="shared" si="5"/>
        <v>168.14268163320477</v>
      </c>
      <c r="O21" s="285">
        <f t="shared" si="6"/>
        <v>168.14268163320477</v>
      </c>
      <c r="P21" s="285">
        <f t="shared" si="0"/>
        <v>23.353150226834</v>
      </c>
      <c r="Q21" s="285">
        <f t="shared" si="1"/>
        <v>23.353150226834</v>
      </c>
    </row>
    <row r="22" spans="1:17" s="94" customFormat="1" x14ac:dyDescent="0.4">
      <c r="A22" s="92">
        <v>2022</v>
      </c>
      <c r="B22" s="93" t="s">
        <v>9</v>
      </c>
      <c r="C22" s="64">
        <v>5541.5455390000006</v>
      </c>
      <c r="D22" s="64">
        <f t="shared" si="7"/>
        <v>5874.0382713400004</v>
      </c>
      <c r="E22" s="64">
        <f t="shared" si="15"/>
        <v>1355.5577207532365</v>
      </c>
      <c r="F22" s="64">
        <f t="shared" si="16"/>
        <v>30.123504905627478</v>
      </c>
      <c r="G22" s="64">
        <f t="shared" si="9"/>
        <v>6226.4805676204005</v>
      </c>
      <c r="H22" s="64">
        <f t="shared" si="12"/>
        <v>6226.4805676204005</v>
      </c>
      <c r="I22" s="64">
        <f t="shared" si="10"/>
        <v>1436.8911839984307</v>
      </c>
      <c r="J22" s="64">
        <f t="shared" si="11"/>
        <v>31.930915199965128</v>
      </c>
      <c r="K22" s="64">
        <v>120</v>
      </c>
      <c r="L22" s="285">
        <f t="shared" si="3"/>
        <v>48.566548427439123</v>
      </c>
      <c r="M22" s="285">
        <f t="shared" si="4"/>
        <v>48.566548427439123</v>
      </c>
      <c r="N22" s="285">
        <f t="shared" si="5"/>
        <v>224.1533004343344</v>
      </c>
      <c r="O22" s="285">
        <f t="shared" si="6"/>
        <v>224.1533004343344</v>
      </c>
      <c r="P22" s="285">
        <f t="shared" si="0"/>
        <v>31.132402838102003</v>
      </c>
      <c r="Q22" s="285">
        <f t="shared" si="1"/>
        <v>31.132402838102003</v>
      </c>
    </row>
    <row r="23" spans="1:17" s="94" customFormat="1" x14ac:dyDescent="0.4">
      <c r="A23" s="92">
        <v>2024</v>
      </c>
      <c r="B23" s="93" t="s">
        <v>11</v>
      </c>
      <c r="C23" s="64">
        <v>5817.4077830000006</v>
      </c>
      <c r="D23" s="64">
        <f>+C23*0.06+C23</f>
        <v>6166.4522499800005</v>
      </c>
      <c r="E23" s="64">
        <f t="shared" si="15"/>
        <v>1423.0383887522212</v>
      </c>
      <c r="F23" s="64">
        <f t="shared" si="16"/>
        <v>31.623075305604914</v>
      </c>
      <c r="G23" s="64">
        <f t="shared" si="9"/>
        <v>6536.4393849788003</v>
      </c>
      <c r="H23" s="64">
        <f t="shared" si="12"/>
        <v>6536.4393849788003</v>
      </c>
      <c r="I23" s="64">
        <f t="shared" si="10"/>
        <v>1508.4206920773543</v>
      </c>
      <c r="J23" s="64">
        <f t="shared" si="11"/>
        <v>33.520459823941209</v>
      </c>
      <c r="K23" s="64">
        <v>120</v>
      </c>
      <c r="L23" s="285">
        <f t="shared" si="3"/>
        <v>50.984227202834639</v>
      </c>
      <c r="M23" s="285">
        <f t="shared" si="4"/>
        <v>50.984227202834639</v>
      </c>
      <c r="N23" s="285">
        <f t="shared" si="5"/>
        <v>235.31181785923678</v>
      </c>
      <c r="O23" s="285">
        <f t="shared" si="6"/>
        <v>235.31181785923678</v>
      </c>
      <c r="P23" s="285">
        <f t="shared" si="0"/>
        <v>32.682196924894001</v>
      </c>
      <c r="Q23" s="285">
        <f t="shared" si="1"/>
        <v>32.682196924894001</v>
      </c>
    </row>
    <row r="24" spans="1:17" s="94" customFormat="1" x14ac:dyDescent="0.4">
      <c r="A24" s="92">
        <v>2026</v>
      </c>
      <c r="B24" s="93" t="s">
        <v>10</v>
      </c>
      <c r="C24" s="64">
        <v>6095.9874959999997</v>
      </c>
      <c r="D24" s="64">
        <f>+C24*0.06+C24</f>
        <v>6461.7467457599996</v>
      </c>
      <c r="E24" s="64">
        <f t="shared" si="15"/>
        <v>1491.1837965892043</v>
      </c>
      <c r="F24" s="64">
        <f t="shared" si="16"/>
        <v>33.137417701982322</v>
      </c>
      <c r="G24" s="64">
        <f t="shared" si="9"/>
        <v>6849.4515505055997</v>
      </c>
      <c r="H24" s="64">
        <f t="shared" si="12"/>
        <v>6849.4515505055997</v>
      </c>
      <c r="I24" s="64">
        <f t="shared" si="10"/>
        <v>1580.6548243845566</v>
      </c>
      <c r="J24" s="64">
        <f t="shared" si="11"/>
        <v>35.125662764101257</v>
      </c>
      <c r="K24" s="64">
        <v>120</v>
      </c>
      <c r="L24" s="285">
        <f t="shared" si="3"/>
        <v>53.425722093943669</v>
      </c>
      <c r="M24" s="285">
        <f t="shared" si="4"/>
        <v>53.425722093943669</v>
      </c>
      <c r="N24" s="285">
        <f t="shared" si="5"/>
        <v>246.58025581820155</v>
      </c>
      <c r="O24" s="285">
        <f t="shared" si="6"/>
        <v>246.58025581820155</v>
      </c>
      <c r="P24" s="285">
        <f t="shared" si="0"/>
        <v>34.247257752528</v>
      </c>
      <c r="Q24" s="285">
        <f t="shared" si="1"/>
        <v>34.247257752528</v>
      </c>
    </row>
    <row r="25" spans="1:17" s="94" customFormat="1" x14ac:dyDescent="0.4">
      <c r="A25" s="92">
        <v>2046</v>
      </c>
      <c r="B25" s="180" t="s">
        <v>69</v>
      </c>
      <c r="C25" s="64">
        <v>1762.9664010000001</v>
      </c>
      <c r="D25" s="64">
        <f>+C25*0.06+C25</f>
        <v>1868.7443850600002</v>
      </c>
      <c r="E25" s="64">
        <f t="shared" si="15"/>
        <v>431.25202156785821</v>
      </c>
      <c r="F25" s="64">
        <f t="shared" si="16"/>
        <v>9.5833782570635151</v>
      </c>
      <c r="G25" s="64"/>
      <c r="H25" s="64">
        <v>1304.3699999999999</v>
      </c>
      <c r="I25" s="64">
        <f t="shared" si="10"/>
        <v>301.01077700597693</v>
      </c>
      <c r="J25" s="64">
        <f t="shared" si="11"/>
        <v>6.6891283779105981</v>
      </c>
      <c r="K25" s="64">
        <v>120</v>
      </c>
      <c r="L25" s="64"/>
      <c r="M25" s="64"/>
      <c r="N25" s="64"/>
      <c r="O25" s="64"/>
      <c r="P25" s="285">
        <f t="shared" si="0"/>
        <v>6.5218499999999997</v>
      </c>
      <c r="Q25" s="285">
        <f t="shared" si="1"/>
        <v>6.5218499999999997</v>
      </c>
    </row>
    <row r="26" spans="1:17" s="94" customFormat="1" x14ac:dyDescent="0.4">
      <c r="A26" s="92">
        <v>2048</v>
      </c>
      <c r="B26" s="180" t="s">
        <v>66</v>
      </c>
      <c r="C26" s="64">
        <v>2036.099993</v>
      </c>
      <c r="D26" s="64">
        <f t="shared" si="7"/>
        <v>2158.2659925799999</v>
      </c>
      <c r="E26" s="64">
        <f t="shared" si="15"/>
        <v>498.0652141739551</v>
      </c>
      <c r="F26" s="64">
        <f t="shared" si="16"/>
        <v>11.068115870532335</v>
      </c>
      <c r="G26" s="64"/>
      <c r="H26" s="64">
        <v>2606.88</v>
      </c>
      <c r="I26" s="64">
        <f t="shared" si="10"/>
        <v>601.59231994092261</v>
      </c>
      <c r="J26" s="64">
        <f t="shared" si="11"/>
        <v>13.368718220909392</v>
      </c>
      <c r="K26" s="64">
        <v>120</v>
      </c>
      <c r="L26" s="64"/>
      <c r="M26" s="64"/>
      <c r="N26" s="64"/>
      <c r="O26" s="64"/>
      <c r="P26" s="285">
        <f t="shared" si="0"/>
        <v>13.034400000000002</v>
      </c>
      <c r="Q26" s="285">
        <f t="shared" si="1"/>
        <v>13.034400000000002</v>
      </c>
    </row>
    <row r="27" spans="1:17" s="94" customFormat="1" x14ac:dyDescent="0.4">
      <c r="A27" s="92">
        <v>2050</v>
      </c>
      <c r="B27" s="180" t="s">
        <v>67</v>
      </c>
      <c r="C27" s="64">
        <v>2358.3605040000002</v>
      </c>
      <c r="D27" s="64">
        <f t="shared" si="7"/>
        <v>2499.8621342400002</v>
      </c>
      <c r="E27" s="64">
        <f t="shared" si="15"/>
        <v>576.89569940691854</v>
      </c>
      <c r="F27" s="64">
        <f t="shared" si="16"/>
        <v>12.819904431264856</v>
      </c>
      <c r="G27" s="64"/>
      <c r="H27" s="64">
        <v>4021.78</v>
      </c>
      <c r="I27" s="64">
        <f t="shared" si="10"/>
        <v>928.11021623243255</v>
      </c>
      <c r="J27" s="64">
        <f t="shared" si="11"/>
        <v>20.624671471831835</v>
      </c>
      <c r="K27" s="64">
        <v>120</v>
      </c>
      <c r="L27" s="64"/>
      <c r="M27" s="64"/>
      <c r="N27" s="64"/>
      <c r="O27" s="64"/>
      <c r="P27" s="285">
        <f t="shared" si="0"/>
        <v>20.108900000000002</v>
      </c>
      <c r="Q27" s="285">
        <f t="shared" si="1"/>
        <v>20.108900000000002</v>
      </c>
    </row>
    <row r="28" spans="1:17" s="94" customFormat="1" x14ac:dyDescent="0.4">
      <c r="A28" s="92">
        <v>2052</v>
      </c>
      <c r="B28" s="180" t="s">
        <v>68</v>
      </c>
      <c r="C28" s="64">
        <v>2636.9513999999999</v>
      </c>
      <c r="D28" s="64">
        <f t="shared" si="7"/>
        <v>2795.1684839999998</v>
      </c>
      <c r="E28" s="64">
        <f t="shared" si="15"/>
        <v>645.04384279879071</v>
      </c>
      <c r="F28" s="64">
        <f t="shared" si="16"/>
        <v>14.334307617750905</v>
      </c>
      <c r="G28" s="64">
        <f t="shared" ref="G28:G32" si="17">SUM(D28*0.07)+D28</f>
        <v>2990.8302778799998</v>
      </c>
      <c r="H28" s="64">
        <v>5869.5</v>
      </c>
      <c r="I28" s="64">
        <f t="shared" si="10"/>
        <v>1354.5104193109178</v>
      </c>
      <c r="J28" s="64">
        <f t="shared" si="11"/>
        <v>30.100231540242618</v>
      </c>
      <c r="K28" s="64">
        <v>120</v>
      </c>
      <c r="L28" s="285">
        <f>SUM(+G28*0.013)*0.6</f>
        <v>23.328476167463997</v>
      </c>
      <c r="M28" s="285">
        <f>SUM(+G28*0.013)*0.6</f>
        <v>23.328476167463997</v>
      </c>
      <c r="N28" s="285">
        <f>SUM(+G28*0.06)*0.6</f>
        <v>107.66989000367998</v>
      </c>
      <c r="O28" s="285">
        <f>SUM(+G28*0.06)*0.6</f>
        <v>107.66989000367998</v>
      </c>
      <c r="P28" s="285">
        <f t="shared" si="0"/>
        <v>29.3475</v>
      </c>
      <c r="Q28" s="285">
        <f t="shared" si="1"/>
        <v>29.3475</v>
      </c>
    </row>
    <row r="29" spans="1:17" s="94" customFormat="1" x14ac:dyDescent="0.4">
      <c r="A29" s="92">
        <v>4000</v>
      </c>
      <c r="B29" s="180" t="s">
        <v>70</v>
      </c>
      <c r="C29" s="64">
        <v>1762.9664010000001</v>
      </c>
      <c r="D29" s="64">
        <f>+C29*0.06+C29</f>
        <v>1868.7443850600002</v>
      </c>
      <c r="E29" s="64">
        <f t="shared" si="15"/>
        <v>431.25202156785821</v>
      </c>
      <c r="F29" s="64">
        <f t="shared" si="16"/>
        <v>9.5833782570635151</v>
      </c>
      <c r="G29" s="64"/>
      <c r="H29" s="64">
        <v>1304.3699999999999</v>
      </c>
      <c r="I29" s="64">
        <f t="shared" si="10"/>
        <v>301.01077700597693</v>
      </c>
      <c r="J29" s="64">
        <f t="shared" si="11"/>
        <v>6.6891283779105981</v>
      </c>
      <c r="K29" s="64">
        <v>120</v>
      </c>
      <c r="L29" s="64"/>
      <c r="M29" s="64"/>
      <c r="N29" s="64"/>
      <c r="O29" s="64"/>
      <c r="P29" s="285">
        <f t="shared" si="0"/>
        <v>6.5218499999999997</v>
      </c>
      <c r="Q29" s="285">
        <f t="shared" si="1"/>
        <v>6.5218499999999997</v>
      </c>
    </row>
    <row r="30" spans="1:17" s="94" customFormat="1" x14ac:dyDescent="0.4">
      <c r="A30" s="92">
        <v>4001</v>
      </c>
      <c r="B30" s="180" t="s">
        <v>71</v>
      </c>
      <c r="C30" s="64">
        <v>2036.099993</v>
      </c>
      <c r="D30" s="64">
        <f>+C30*0.06+C30</f>
        <v>2158.2659925799999</v>
      </c>
      <c r="E30" s="64">
        <f t="shared" si="15"/>
        <v>498.0652141739551</v>
      </c>
      <c r="F30" s="64">
        <f t="shared" si="16"/>
        <v>11.068115870532335</v>
      </c>
      <c r="G30" s="64"/>
      <c r="H30" s="64">
        <v>2606.88</v>
      </c>
      <c r="I30" s="64">
        <f t="shared" si="10"/>
        <v>601.59231994092261</v>
      </c>
      <c r="J30" s="64">
        <f t="shared" si="11"/>
        <v>13.368718220909392</v>
      </c>
      <c r="K30" s="64">
        <v>120</v>
      </c>
      <c r="L30" s="64"/>
      <c r="M30" s="64"/>
      <c r="N30" s="64"/>
      <c r="O30" s="64"/>
      <c r="P30" s="285">
        <f t="shared" si="0"/>
        <v>13.034400000000002</v>
      </c>
      <c r="Q30" s="285">
        <f t="shared" si="1"/>
        <v>13.034400000000002</v>
      </c>
    </row>
    <row r="31" spans="1:17" s="94" customFormat="1" x14ac:dyDescent="0.4">
      <c r="A31" s="92">
        <v>4002</v>
      </c>
      <c r="B31" s="180" t="s">
        <v>72</v>
      </c>
      <c r="C31" s="64">
        <v>2358.3605040000002</v>
      </c>
      <c r="D31" s="64">
        <f>+C31*0.06+C31</f>
        <v>2499.8621342400002</v>
      </c>
      <c r="E31" s="64">
        <f t="shared" si="15"/>
        <v>576.89569940691854</v>
      </c>
      <c r="F31" s="64">
        <f t="shared" si="16"/>
        <v>12.819904431264856</v>
      </c>
      <c r="G31" s="64"/>
      <c r="H31" s="64">
        <v>4021.78</v>
      </c>
      <c r="I31" s="64">
        <f t="shared" si="10"/>
        <v>928.11021623243255</v>
      </c>
      <c r="J31" s="64">
        <f t="shared" si="11"/>
        <v>20.624671471831835</v>
      </c>
      <c r="K31" s="64">
        <v>120</v>
      </c>
      <c r="L31" s="64"/>
      <c r="M31" s="64"/>
      <c r="N31" s="64"/>
      <c r="O31" s="64"/>
      <c r="P31" s="285">
        <f t="shared" si="0"/>
        <v>20.108900000000002</v>
      </c>
      <c r="Q31" s="285">
        <f t="shared" si="1"/>
        <v>20.108900000000002</v>
      </c>
    </row>
    <row r="32" spans="1:17" s="94" customFormat="1" x14ac:dyDescent="0.4">
      <c r="A32" s="92">
        <v>4003</v>
      </c>
      <c r="B32" s="180" t="s">
        <v>73</v>
      </c>
      <c r="C32" s="64">
        <v>2636.9513999999999</v>
      </c>
      <c r="D32" s="64">
        <f>+C32*0.06+C32</f>
        <v>2795.1684839999998</v>
      </c>
      <c r="E32" s="64">
        <f t="shared" si="15"/>
        <v>645.04384279879071</v>
      </c>
      <c r="F32" s="64">
        <f t="shared" si="16"/>
        <v>14.334307617750905</v>
      </c>
      <c r="G32" s="64">
        <f t="shared" si="17"/>
        <v>2990.8302778799998</v>
      </c>
      <c r="H32" s="64">
        <v>5869.5</v>
      </c>
      <c r="I32" s="64">
        <f t="shared" si="10"/>
        <v>1354.5104193109178</v>
      </c>
      <c r="J32" s="64">
        <f t="shared" si="11"/>
        <v>30.100231540242618</v>
      </c>
      <c r="K32" s="64">
        <v>120</v>
      </c>
      <c r="L32" s="285">
        <f>SUM(+G32*0.013)*0.6</f>
        <v>23.328476167463997</v>
      </c>
      <c r="M32" s="285">
        <f>SUM(+G32*0.013)*0.6</f>
        <v>23.328476167463997</v>
      </c>
      <c r="N32" s="285">
        <f>SUM(+G32*0.06)*0.6</f>
        <v>107.66989000367998</v>
      </c>
      <c r="O32" s="285">
        <f>SUM(+G32*0.06)*0.6</f>
        <v>107.66989000367998</v>
      </c>
      <c r="P32" s="285">
        <f t="shared" si="0"/>
        <v>29.3475</v>
      </c>
      <c r="Q32" s="285">
        <f t="shared" si="1"/>
        <v>29.3475</v>
      </c>
    </row>
    <row r="33" spans="1:17" s="94" customFormat="1" x14ac:dyDescent="0.4">
      <c r="A33" s="92">
        <v>3032</v>
      </c>
      <c r="B33" s="180" t="s">
        <v>141</v>
      </c>
      <c r="C33" s="64">
        <v>5769.8576670000002</v>
      </c>
      <c r="D33" s="64">
        <f t="shared" si="7"/>
        <v>6116.04912702</v>
      </c>
      <c r="E33" s="64">
        <f t="shared" si="15"/>
        <v>1411.4068093646872</v>
      </c>
      <c r="F33" s="64">
        <f t="shared" si="16"/>
        <v>31.364595763659715</v>
      </c>
      <c r="G33" s="64">
        <f t="shared" si="9"/>
        <v>6483.0120746412003</v>
      </c>
      <c r="H33" s="64">
        <f t="shared" si="12"/>
        <v>6483.0120746412003</v>
      </c>
      <c r="I33" s="64">
        <f t="shared" si="10"/>
        <v>1496.0912179265686</v>
      </c>
      <c r="J33" s="64">
        <f t="shared" si="11"/>
        <v>33.246471509479299</v>
      </c>
      <c r="K33" s="64">
        <v>120</v>
      </c>
      <c r="L33" s="285">
        <f t="shared" ref="L33:L64" si="18">SUM(+G33*0.013)*0.6</f>
        <v>50.567494182201365</v>
      </c>
      <c r="M33" s="285">
        <f t="shared" ref="M33:M64" si="19">SUM(+G33*0.013*0.6)</f>
        <v>50.567494182201365</v>
      </c>
      <c r="N33" s="285">
        <f t="shared" ref="N33:N64" si="20">SUM(+G33*0.06)*0.6</f>
        <v>233.38843468708319</v>
      </c>
      <c r="O33" s="285">
        <f t="shared" ref="O33:O64" si="21">SUM(+G33*0.06)*0.6</f>
        <v>233.38843468708319</v>
      </c>
      <c r="P33" s="285">
        <f t="shared" si="0"/>
        <v>32.415060373206003</v>
      </c>
      <c r="Q33" s="285">
        <f t="shared" si="1"/>
        <v>32.415060373206003</v>
      </c>
    </row>
    <row r="34" spans="1:17" s="94" customFormat="1" x14ac:dyDescent="0.4">
      <c r="A34" s="92">
        <v>2060</v>
      </c>
      <c r="B34" s="93" t="s">
        <v>13</v>
      </c>
      <c r="C34" s="64">
        <v>5840.6125080000002</v>
      </c>
      <c r="D34" s="64">
        <f t="shared" si="7"/>
        <v>6191.0492584800004</v>
      </c>
      <c r="E34" s="64">
        <f t="shared" si="15"/>
        <v>1428.7146651466549</v>
      </c>
      <c r="F34" s="64">
        <f t="shared" si="16"/>
        <v>31.749214781036773</v>
      </c>
      <c r="G34" s="64">
        <f t="shared" si="9"/>
        <v>6562.5122139888008</v>
      </c>
      <c r="H34" s="64">
        <f t="shared" si="12"/>
        <v>6562.5122139888008</v>
      </c>
      <c r="I34" s="64">
        <f t="shared" si="10"/>
        <v>1514.4375450554544</v>
      </c>
      <c r="J34" s="64">
        <f t="shared" si="11"/>
        <v>33.654167667898989</v>
      </c>
      <c r="K34" s="64">
        <v>120</v>
      </c>
      <c r="L34" s="285">
        <f t="shared" si="18"/>
        <v>51.187595269112641</v>
      </c>
      <c r="M34" s="285">
        <f t="shared" si="19"/>
        <v>51.187595269112641</v>
      </c>
      <c r="N34" s="285">
        <f t="shared" si="20"/>
        <v>236.25043970359678</v>
      </c>
      <c r="O34" s="285">
        <f t="shared" si="21"/>
        <v>236.25043970359678</v>
      </c>
      <c r="P34" s="285">
        <f t="shared" si="0"/>
        <v>32.812561069944003</v>
      </c>
      <c r="Q34" s="285">
        <f t="shared" si="1"/>
        <v>32.812561069944003</v>
      </c>
    </row>
    <row r="35" spans="1:17" s="94" customFormat="1" x14ac:dyDescent="0.4">
      <c r="A35" s="92">
        <v>2062</v>
      </c>
      <c r="B35" s="93" t="s">
        <v>15</v>
      </c>
      <c r="C35" s="64">
        <v>6132.8913959999991</v>
      </c>
      <c r="D35" s="64">
        <f>+C35*0.06+C35</f>
        <v>6500.864879759999</v>
      </c>
      <c r="E35" s="64">
        <f t="shared" si="15"/>
        <v>1500.2111277225206</v>
      </c>
      <c r="F35" s="64">
        <f t="shared" si="16"/>
        <v>33.338025060500456</v>
      </c>
      <c r="G35" s="64">
        <f t="shared" si="9"/>
        <v>6890.9167725455991</v>
      </c>
      <c r="H35" s="64">
        <f t="shared" si="12"/>
        <v>6890.9167725455991</v>
      </c>
      <c r="I35" s="64">
        <f t="shared" si="10"/>
        <v>1590.2237953858719</v>
      </c>
      <c r="J35" s="64">
        <f t="shared" si="11"/>
        <v>35.338306564130484</v>
      </c>
      <c r="K35" s="64">
        <v>120</v>
      </c>
      <c r="L35" s="285">
        <f t="shared" si="18"/>
        <v>53.749150825855672</v>
      </c>
      <c r="M35" s="285">
        <f t="shared" si="19"/>
        <v>53.749150825855672</v>
      </c>
      <c r="N35" s="285">
        <f t="shared" si="20"/>
        <v>248.07300381164157</v>
      </c>
      <c r="O35" s="285">
        <f t="shared" si="21"/>
        <v>248.07300381164157</v>
      </c>
      <c r="P35" s="285">
        <f t="shared" si="0"/>
        <v>34.454583862727993</v>
      </c>
      <c r="Q35" s="285">
        <f t="shared" si="1"/>
        <v>34.454583862727993</v>
      </c>
    </row>
    <row r="36" spans="1:17" s="94" customFormat="1" x14ac:dyDescent="0.4">
      <c r="A36" s="92">
        <v>2064</v>
      </c>
      <c r="B36" s="93" t="s">
        <v>14</v>
      </c>
      <c r="C36" s="64">
        <v>6425.0808200000001</v>
      </c>
      <c r="D36" s="64">
        <f>+C36*0.06+C36</f>
        <v>6810.5856691999998</v>
      </c>
      <c r="E36" s="64">
        <f t="shared" si="15"/>
        <v>1571.6857058592757</v>
      </c>
      <c r="F36" s="64">
        <f t="shared" si="16"/>
        <v>34.926349019095014</v>
      </c>
      <c r="G36" s="64">
        <f t="shared" si="9"/>
        <v>7219.2208093519994</v>
      </c>
      <c r="H36" s="64">
        <f t="shared" si="12"/>
        <v>7219.2208093519994</v>
      </c>
      <c r="I36" s="64">
        <f t="shared" si="10"/>
        <v>1665.986848210832</v>
      </c>
      <c r="J36" s="64">
        <f t="shared" si="11"/>
        <v>37.021929960240712</v>
      </c>
      <c r="K36" s="64">
        <v>120</v>
      </c>
      <c r="L36" s="285">
        <f t="shared" si="18"/>
        <v>56.309922312945595</v>
      </c>
      <c r="M36" s="285">
        <f t="shared" si="19"/>
        <v>56.309922312945595</v>
      </c>
      <c r="N36" s="285">
        <f t="shared" si="20"/>
        <v>259.89194913667194</v>
      </c>
      <c r="O36" s="285">
        <f t="shared" si="21"/>
        <v>259.89194913667194</v>
      </c>
      <c r="P36" s="285">
        <f t="shared" si="0"/>
        <v>36.096104046759997</v>
      </c>
      <c r="Q36" s="285">
        <f t="shared" si="1"/>
        <v>36.096104046759997</v>
      </c>
    </row>
    <row r="37" spans="1:17" s="94" customFormat="1" x14ac:dyDescent="0.4">
      <c r="A37" s="92">
        <v>3030</v>
      </c>
      <c r="B37" s="180" t="s">
        <v>142</v>
      </c>
      <c r="C37" s="64">
        <v>4354.6042850000003</v>
      </c>
      <c r="D37" s="64">
        <f t="shared" si="7"/>
        <v>4615.8805421000006</v>
      </c>
      <c r="E37" s="64">
        <f t="shared" si="15"/>
        <v>1065.2113959568919</v>
      </c>
      <c r="F37" s="64">
        <f t="shared" si="16"/>
        <v>23.6713643545976</v>
      </c>
      <c r="G37" s="64">
        <f t="shared" si="9"/>
        <v>4892.8333746260005</v>
      </c>
      <c r="H37" s="64">
        <f t="shared" si="12"/>
        <v>4892.8333746260005</v>
      </c>
      <c r="I37" s="64">
        <f t="shared" si="10"/>
        <v>1129.1240797143055</v>
      </c>
      <c r="J37" s="64">
        <f t="shared" si="11"/>
        <v>25.091646215873457</v>
      </c>
      <c r="K37" s="64">
        <v>120</v>
      </c>
      <c r="L37" s="285">
        <f t="shared" si="18"/>
        <v>38.164100322082803</v>
      </c>
      <c r="M37" s="285">
        <f t="shared" si="19"/>
        <v>38.164100322082803</v>
      </c>
      <c r="N37" s="285">
        <f t="shared" si="20"/>
        <v>176.142001486536</v>
      </c>
      <c r="O37" s="285">
        <f t="shared" si="21"/>
        <v>176.142001486536</v>
      </c>
      <c r="P37" s="285">
        <f t="shared" si="0"/>
        <v>24.464166873130004</v>
      </c>
      <c r="Q37" s="285">
        <f t="shared" si="1"/>
        <v>24.464166873130004</v>
      </c>
    </row>
    <row r="38" spans="1:17" s="94" customFormat="1" x14ac:dyDescent="0.4">
      <c r="A38" s="92">
        <v>2054</v>
      </c>
      <c r="B38" s="93" t="s">
        <v>16</v>
      </c>
      <c r="C38" s="64">
        <v>4849.2060089999995</v>
      </c>
      <c r="D38" s="64">
        <f t="shared" si="7"/>
        <v>5140.1583695399995</v>
      </c>
      <c r="E38" s="64">
        <f t="shared" si="15"/>
        <v>1186.1995175824427</v>
      </c>
      <c r="F38" s="64">
        <f t="shared" si="16"/>
        <v>26.359989279609838</v>
      </c>
      <c r="G38" s="64">
        <f t="shared" si="9"/>
        <v>5448.5678717123992</v>
      </c>
      <c r="H38" s="64">
        <f t="shared" si="12"/>
        <v>5448.5678717123992</v>
      </c>
      <c r="I38" s="64">
        <f t="shared" si="10"/>
        <v>1257.3714886373891</v>
      </c>
      <c r="J38" s="64">
        <f t="shared" si="11"/>
        <v>27.941588636386424</v>
      </c>
      <c r="K38" s="64">
        <v>120</v>
      </c>
      <c r="L38" s="285">
        <f t="shared" si="18"/>
        <v>42.498829399356708</v>
      </c>
      <c r="M38" s="285">
        <f t="shared" si="19"/>
        <v>42.498829399356708</v>
      </c>
      <c r="N38" s="285">
        <f t="shared" si="20"/>
        <v>196.14844338164636</v>
      </c>
      <c r="O38" s="285">
        <f t="shared" si="21"/>
        <v>196.14844338164636</v>
      </c>
      <c r="P38" s="285">
        <f t="shared" si="0"/>
        <v>27.242839358561998</v>
      </c>
      <c r="Q38" s="285">
        <f t="shared" si="1"/>
        <v>27.242839358561998</v>
      </c>
    </row>
    <row r="39" spans="1:17" s="94" customFormat="1" x14ac:dyDescent="0.4">
      <c r="A39" s="92">
        <v>2056</v>
      </c>
      <c r="B39" s="93" t="s">
        <v>18</v>
      </c>
      <c r="C39" s="64">
        <v>5092.2796969999999</v>
      </c>
      <c r="D39" s="64">
        <f>+C39*0.06+C39</f>
        <v>5397.8164788200002</v>
      </c>
      <c r="E39" s="64">
        <f t="shared" si="15"/>
        <v>1245.6595386472202</v>
      </c>
      <c r="F39" s="64">
        <f t="shared" si="16"/>
        <v>27.681323081049339</v>
      </c>
      <c r="G39" s="64">
        <f t="shared" si="9"/>
        <v>5721.6854675492004</v>
      </c>
      <c r="H39" s="64">
        <f t="shared" si="12"/>
        <v>5721.6854675492004</v>
      </c>
      <c r="I39" s="64">
        <f t="shared" si="10"/>
        <v>1320.3991109660535</v>
      </c>
      <c r="J39" s="64">
        <f t="shared" si="11"/>
        <v>29.342202465912301</v>
      </c>
      <c r="K39" s="64">
        <v>120</v>
      </c>
      <c r="L39" s="285">
        <f t="shared" si="18"/>
        <v>44.629146646883761</v>
      </c>
      <c r="M39" s="285">
        <f t="shared" si="19"/>
        <v>44.629146646883761</v>
      </c>
      <c r="N39" s="285">
        <f t="shared" si="20"/>
        <v>205.98067683177121</v>
      </c>
      <c r="O39" s="285">
        <f t="shared" si="21"/>
        <v>205.98067683177121</v>
      </c>
      <c r="P39" s="285">
        <f t="shared" si="0"/>
        <v>28.608427337746004</v>
      </c>
      <c r="Q39" s="285">
        <f t="shared" si="1"/>
        <v>28.608427337746004</v>
      </c>
    </row>
    <row r="40" spans="1:17" s="94" customFormat="1" x14ac:dyDescent="0.4">
      <c r="A40" s="92">
        <v>2058</v>
      </c>
      <c r="B40" s="93" t="s">
        <v>17</v>
      </c>
      <c r="C40" s="64">
        <v>5333.9778760000008</v>
      </c>
      <c r="D40" s="64">
        <f>+C40*0.06+C40</f>
        <v>5654.016548560001</v>
      </c>
      <c r="E40" s="64">
        <f t="shared" si="15"/>
        <v>1304.7830864606651</v>
      </c>
      <c r="F40" s="64">
        <f t="shared" si="16"/>
        <v>28.995179699125892</v>
      </c>
      <c r="G40" s="64">
        <f t="shared" si="9"/>
        <v>5993.2575414736011</v>
      </c>
      <c r="H40" s="64">
        <f t="shared" si="12"/>
        <v>5993.2575414736011</v>
      </c>
      <c r="I40" s="64">
        <f t="shared" si="10"/>
        <v>1383.0700716483052</v>
      </c>
      <c r="J40" s="64">
        <f t="shared" si="11"/>
        <v>30.73489048107345</v>
      </c>
      <c r="K40" s="64">
        <v>120</v>
      </c>
      <c r="L40" s="285">
        <f t="shared" si="18"/>
        <v>46.747408823494084</v>
      </c>
      <c r="M40" s="285">
        <f t="shared" si="19"/>
        <v>46.747408823494084</v>
      </c>
      <c r="N40" s="285">
        <f t="shared" si="20"/>
        <v>215.75727149304964</v>
      </c>
      <c r="O40" s="285">
        <f t="shared" si="21"/>
        <v>215.75727149304964</v>
      </c>
      <c r="P40" s="285">
        <f t="shared" si="0"/>
        <v>29.966287707368007</v>
      </c>
      <c r="Q40" s="285">
        <f t="shared" si="1"/>
        <v>29.966287707368007</v>
      </c>
    </row>
    <row r="41" spans="1:17" s="94" customFormat="1" x14ac:dyDescent="0.4">
      <c r="A41" s="92">
        <v>3040</v>
      </c>
      <c r="B41" s="93" t="s">
        <v>19</v>
      </c>
      <c r="C41" s="64">
        <v>1948.6509999999998</v>
      </c>
      <c r="D41" s="64">
        <f>+C41*0.06+C41</f>
        <v>2065.57006</v>
      </c>
      <c r="E41" s="64">
        <f t="shared" si="15"/>
        <v>476.67368056677356</v>
      </c>
      <c r="F41" s="64">
        <f t="shared" si="16"/>
        <v>10.592748457039413</v>
      </c>
      <c r="G41" s="64">
        <f t="shared" si="9"/>
        <v>2189.5042635999998</v>
      </c>
      <c r="H41" s="64">
        <f t="shared" si="13"/>
        <v>3899.9700000000003</v>
      </c>
      <c r="I41" s="64">
        <f t="shared" si="10"/>
        <v>900</v>
      </c>
      <c r="J41" s="64">
        <f t="shared" si="11"/>
        <v>20</v>
      </c>
      <c r="K41" s="64">
        <v>120</v>
      </c>
      <c r="L41" s="285">
        <f t="shared" si="18"/>
        <v>17.078133256079997</v>
      </c>
      <c r="M41" s="285">
        <f t="shared" si="19"/>
        <v>17.078133256079997</v>
      </c>
      <c r="N41" s="285">
        <f t="shared" si="20"/>
        <v>78.822153489599998</v>
      </c>
      <c r="O41" s="285">
        <f t="shared" si="21"/>
        <v>78.822153489599998</v>
      </c>
      <c r="P41" s="285">
        <f t="shared" si="0"/>
        <v>19.499850000000002</v>
      </c>
      <c r="Q41" s="285">
        <f t="shared" si="1"/>
        <v>19.499850000000002</v>
      </c>
    </row>
    <row r="42" spans="1:17" s="94" customFormat="1" x14ac:dyDescent="0.4">
      <c r="A42" s="92">
        <v>3084</v>
      </c>
      <c r="B42" s="93" t="s">
        <v>103</v>
      </c>
      <c r="C42" s="64">
        <v>2005.414</v>
      </c>
      <c r="D42" s="64">
        <f>+C42*0.06+C42</f>
        <v>2125.73884</v>
      </c>
      <c r="E42" s="64">
        <f t="shared" si="15"/>
        <v>490.55889045300341</v>
      </c>
      <c r="F42" s="64">
        <f t="shared" si="16"/>
        <v>10.901308676733409</v>
      </c>
      <c r="G42" s="64">
        <f t="shared" si="9"/>
        <v>2253.2831704</v>
      </c>
      <c r="H42" s="64">
        <f t="shared" si="13"/>
        <v>3899.9700000000003</v>
      </c>
      <c r="I42" s="64">
        <f t="shared" si="10"/>
        <v>900</v>
      </c>
      <c r="J42" s="64">
        <f t="shared" si="11"/>
        <v>20</v>
      </c>
      <c r="K42" s="64">
        <v>120</v>
      </c>
      <c r="L42" s="285">
        <f t="shared" si="18"/>
        <v>17.575608729119999</v>
      </c>
      <c r="M42" s="285">
        <f t="shared" si="19"/>
        <v>17.575608729119999</v>
      </c>
      <c r="N42" s="285">
        <f t="shared" si="20"/>
        <v>81.118194134399985</v>
      </c>
      <c r="O42" s="285">
        <f t="shared" si="21"/>
        <v>81.118194134399985</v>
      </c>
      <c r="P42" s="285">
        <f t="shared" si="0"/>
        <v>19.499850000000002</v>
      </c>
      <c r="Q42" s="285">
        <f t="shared" si="1"/>
        <v>19.499850000000002</v>
      </c>
    </row>
    <row r="43" spans="1:17" s="94" customFormat="1" x14ac:dyDescent="0.4">
      <c r="A43" s="92">
        <v>3038</v>
      </c>
      <c r="B43" s="93" t="s">
        <v>102</v>
      </c>
      <c r="C43" s="64">
        <v>2339.6401619999997</v>
      </c>
      <c r="D43" s="64">
        <f t="shared" si="7"/>
        <v>2480.0185717199997</v>
      </c>
      <c r="E43" s="64">
        <f t="shared" si="15"/>
        <v>572.31638052292703</v>
      </c>
      <c r="F43" s="64">
        <f t="shared" si="16"/>
        <v>12.718141789398379</v>
      </c>
      <c r="G43" s="64">
        <f t="shared" si="9"/>
        <v>2628.8196860231997</v>
      </c>
      <c r="H43" s="64">
        <f t="shared" si="13"/>
        <v>3899.9700000000003</v>
      </c>
      <c r="I43" s="64">
        <f t="shared" si="10"/>
        <v>900</v>
      </c>
      <c r="J43" s="64">
        <f t="shared" si="11"/>
        <v>20</v>
      </c>
      <c r="K43" s="64">
        <v>120</v>
      </c>
      <c r="L43" s="285">
        <f t="shared" si="18"/>
        <v>20.504793550980956</v>
      </c>
      <c r="M43" s="285">
        <f t="shared" si="19"/>
        <v>20.504793550980956</v>
      </c>
      <c r="N43" s="285">
        <f t="shared" si="20"/>
        <v>94.637508696835184</v>
      </c>
      <c r="O43" s="285">
        <f t="shared" si="21"/>
        <v>94.637508696835184</v>
      </c>
      <c r="P43" s="285">
        <f t="shared" si="0"/>
        <v>19.499850000000002</v>
      </c>
      <c r="Q43" s="285">
        <f t="shared" si="1"/>
        <v>19.499850000000002</v>
      </c>
    </row>
    <row r="44" spans="1:17" s="94" customFormat="1" x14ac:dyDescent="0.4">
      <c r="A44" s="284">
        <v>3088</v>
      </c>
      <c r="B44" s="180" t="s">
        <v>197</v>
      </c>
      <c r="C44" s="64"/>
      <c r="D44" s="64"/>
      <c r="E44" s="64"/>
      <c r="F44" s="64"/>
      <c r="G44" s="64">
        <f>SUM(11.69*45)*4.3333</f>
        <v>2279.5324649999998</v>
      </c>
      <c r="H44" s="64">
        <f t="shared" ref="H44" si="22">SUM(20*45)*4.3333</f>
        <v>3899.9700000000003</v>
      </c>
      <c r="I44" s="64">
        <f t="shared" si="10"/>
        <v>900</v>
      </c>
      <c r="J44" s="64">
        <f t="shared" si="11"/>
        <v>20</v>
      </c>
      <c r="K44" s="64">
        <v>120</v>
      </c>
      <c r="L44" s="285">
        <f t="shared" si="18"/>
        <v>17.780353226999996</v>
      </c>
      <c r="M44" s="285">
        <f t="shared" si="19"/>
        <v>17.780353226999996</v>
      </c>
      <c r="N44" s="285">
        <f t="shared" si="20"/>
        <v>82.063168739999995</v>
      </c>
      <c r="O44" s="285">
        <f t="shared" si="21"/>
        <v>82.063168739999995</v>
      </c>
      <c r="P44" s="285">
        <f t="shared" si="0"/>
        <v>19.499850000000002</v>
      </c>
      <c r="Q44" s="285">
        <f t="shared" si="1"/>
        <v>19.499850000000002</v>
      </c>
    </row>
    <row r="45" spans="1:17" s="94" customFormat="1" x14ac:dyDescent="0.4">
      <c r="A45" s="284">
        <v>3087</v>
      </c>
      <c r="B45" s="180" t="s">
        <v>198</v>
      </c>
      <c r="C45" s="64">
        <v>2572.09</v>
      </c>
      <c r="D45" s="64">
        <f t="shared" si="7"/>
        <v>2726.4154000000003</v>
      </c>
      <c r="E45" s="64">
        <f t="shared" si="15"/>
        <v>629.17762444326502</v>
      </c>
      <c r="F45" s="64">
        <f t="shared" si="16"/>
        <v>13.981724987628111</v>
      </c>
      <c r="G45" s="64">
        <f t="shared" ref="G45:H45" si="23">SUM(20*45)*4.3333</f>
        <v>3899.9700000000003</v>
      </c>
      <c r="H45" s="64">
        <f t="shared" si="23"/>
        <v>3899.9700000000003</v>
      </c>
      <c r="I45" s="64">
        <f t="shared" si="10"/>
        <v>900</v>
      </c>
      <c r="J45" s="64">
        <f t="shared" si="11"/>
        <v>20</v>
      </c>
      <c r="K45" s="64">
        <v>120</v>
      </c>
      <c r="L45" s="285">
        <f t="shared" si="18"/>
        <v>30.419765999999999</v>
      </c>
      <c r="M45" s="285">
        <f t="shared" si="19"/>
        <v>30.419765999999999</v>
      </c>
      <c r="N45" s="285">
        <f t="shared" si="20"/>
        <v>140.39892</v>
      </c>
      <c r="O45" s="285">
        <f t="shared" si="21"/>
        <v>140.39892</v>
      </c>
      <c r="P45" s="285">
        <f t="shared" si="0"/>
        <v>19.499850000000002</v>
      </c>
      <c r="Q45" s="285">
        <f t="shared" si="1"/>
        <v>19.499850000000002</v>
      </c>
    </row>
    <row r="46" spans="1:17" s="94" customFormat="1" x14ac:dyDescent="0.4">
      <c r="A46" s="92">
        <v>2067</v>
      </c>
      <c r="B46" s="93" t="s">
        <v>27</v>
      </c>
      <c r="C46" s="64">
        <v>2676.5615860000003</v>
      </c>
      <c r="D46" s="64">
        <f>+C46*0.06+C46</f>
        <v>2837.1552811600004</v>
      </c>
      <c r="E46" s="64">
        <f t="shared" si="15"/>
        <v>654.73317821521709</v>
      </c>
      <c r="F46" s="64">
        <f t="shared" si="16"/>
        <v>14.549626182560379</v>
      </c>
      <c r="G46" s="64">
        <f t="shared" si="9"/>
        <v>3007.3845980296005</v>
      </c>
      <c r="H46" s="64">
        <f t="shared" si="13"/>
        <v>3899.9700000000003</v>
      </c>
      <c r="I46" s="64">
        <f t="shared" si="10"/>
        <v>900</v>
      </c>
      <c r="J46" s="64">
        <f t="shared" si="11"/>
        <v>20</v>
      </c>
      <c r="K46" s="64">
        <v>120</v>
      </c>
      <c r="L46" s="285">
        <f t="shared" si="18"/>
        <v>23.457599864630883</v>
      </c>
      <c r="M46" s="285">
        <f t="shared" si="19"/>
        <v>23.457599864630883</v>
      </c>
      <c r="N46" s="285">
        <f t="shared" si="20"/>
        <v>108.26584552906561</v>
      </c>
      <c r="O46" s="285">
        <f t="shared" si="21"/>
        <v>108.26584552906561</v>
      </c>
      <c r="P46" s="285">
        <f t="shared" si="0"/>
        <v>19.499850000000002</v>
      </c>
      <c r="Q46" s="285">
        <f t="shared" si="1"/>
        <v>19.499850000000002</v>
      </c>
    </row>
    <row r="47" spans="1:17" s="94" customFormat="1" x14ac:dyDescent="0.4">
      <c r="A47" s="92">
        <v>2068</v>
      </c>
      <c r="B47" s="93" t="s">
        <v>20</v>
      </c>
      <c r="C47" s="64">
        <v>3708.9425969999998</v>
      </c>
      <c r="D47" s="64">
        <f t="shared" si="7"/>
        <v>3931.4791528199999</v>
      </c>
      <c r="E47" s="64">
        <f t="shared" si="15"/>
        <v>907.27139889229909</v>
      </c>
      <c r="F47" s="64">
        <f t="shared" si="16"/>
        <v>20.161586642051091</v>
      </c>
      <c r="G47" s="64">
        <f t="shared" si="9"/>
        <v>4167.3679019891997</v>
      </c>
      <c r="H47" s="64">
        <f t="shared" si="12"/>
        <v>4167.3679019891997</v>
      </c>
      <c r="I47" s="64">
        <f t="shared" si="10"/>
        <v>961.70768282583697</v>
      </c>
      <c r="J47" s="64">
        <f t="shared" si="11"/>
        <v>21.371281840574156</v>
      </c>
      <c r="K47" s="64">
        <v>120</v>
      </c>
      <c r="L47" s="285">
        <f t="shared" si="18"/>
        <v>32.505469635515752</v>
      </c>
      <c r="M47" s="285">
        <f t="shared" si="19"/>
        <v>32.505469635515752</v>
      </c>
      <c r="N47" s="285">
        <f t="shared" si="20"/>
        <v>150.02524447161119</v>
      </c>
      <c r="O47" s="285">
        <f t="shared" si="21"/>
        <v>150.02524447161119</v>
      </c>
      <c r="P47" s="285">
        <f t="shared" si="0"/>
        <v>20.836839509946</v>
      </c>
      <c r="Q47" s="285">
        <f t="shared" si="1"/>
        <v>20.836839509946</v>
      </c>
    </row>
    <row r="48" spans="1:17" s="94" customFormat="1" x14ac:dyDescent="0.4">
      <c r="A48" s="92">
        <v>2072</v>
      </c>
      <c r="B48" s="93" t="s">
        <v>21</v>
      </c>
      <c r="C48" s="64">
        <v>4079.0104330000004</v>
      </c>
      <c r="D48" s="64">
        <f t="shared" si="7"/>
        <v>4323.7510589800004</v>
      </c>
      <c r="E48" s="64">
        <f t="shared" si="15"/>
        <v>997.79638127524061</v>
      </c>
      <c r="F48" s="64">
        <f t="shared" si="16"/>
        <v>22.173252917227568</v>
      </c>
      <c r="G48" s="64">
        <f t="shared" si="9"/>
        <v>4583.1761225188002</v>
      </c>
      <c r="H48" s="64">
        <f t="shared" si="12"/>
        <v>4583.1761225188002</v>
      </c>
      <c r="I48" s="64">
        <f t="shared" si="10"/>
        <v>1057.6641641517549</v>
      </c>
      <c r="J48" s="64">
        <f t="shared" si="11"/>
        <v>23.503648092261219</v>
      </c>
      <c r="K48" s="64">
        <v>120</v>
      </c>
      <c r="L48" s="285">
        <f t="shared" si="18"/>
        <v>35.748773755646639</v>
      </c>
      <c r="M48" s="285">
        <f t="shared" si="19"/>
        <v>35.748773755646639</v>
      </c>
      <c r="N48" s="285">
        <f t="shared" si="20"/>
        <v>164.99434041067678</v>
      </c>
      <c r="O48" s="285">
        <f t="shared" si="21"/>
        <v>164.99434041067678</v>
      </c>
      <c r="P48" s="285">
        <f t="shared" si="0"/>
        <v>22.915880612594002</v>
      </c>
      <c r="Q48" s="285">
        <f t="shared" si="1"/>
        <v>22.915880612594002</v>
      </c>
    </row>
    <row r="49" spans="1:17" s="94" customFormat="1" x14ac:dyDescent="0.4">
      <c r="A49" s="92">
        <v>2070</v>
      </c>
      <c r="B49" s="93" t="s">
        <v>22</v>
      </c>
      <c r="C49" s="64">
        <v>3894.6474949999997</v>
      </c>
      <c r="D49" s="64">
        <f t="shared" si="7"/>
        <v>4128.3263446999999</v>
      </c>
      <c r="E49" s="64">
        <f t="shared" si="15"/>
        <v>952.6980233771028</v>
      </c>
      <c r="F49" s="64">
        <f t="shared" si="16"/>
        <v>21.171067186157838</v>
      </c>
      <c r="G49" s="64">
        <f t="shared" si="9"/>
        <v>4376.0259253819995</v>
      </c>
      <c r="H49" s="64">
        <f t="shared" si="12"/>
        <v>4376.0259253819995</v>
      </c>
      <c r="I49" s="64">
        <f t="shared" si="10"/>
        <v>1009.8599047797288</v>
      </c>
      <c r="J49" s="64">
        <f t="shared" si="11"/>
        <v>22.441331217327306</v>
      </c>
      <c r="K49" s="64">
        <v>120</v>
      </c>
      <c r="L49" s="285">
        <f t="shared" si="18"/>
        <v>34.133002217979595</v>
      </c>
      <c r="M49" s="285">
        <f t="shared" si="19"/>
        <v>34.133002217979595</v>
      </c>
      <c r="N49" s="285">
        <f t="shared" si="20"/>
        <v>157.53693331375197</v>
      </c>
      <c r="O49" s="285">
        <f t="shared" si="21"/>
        <v>157.53693331375197</v>
      </c>
      <c r="P49" s="285">
        <f t="shared" si="0"/>
        <v>21.880129626909998</v>
      </c>
      <c r="Q49" s="285">
        <f t="shared" si="1"/>
        <v>21.880129626909998</v>
      </c>
    </row>
    <row r="50" spans="1:17" s="94" customFormat="1" x14ac:dyDescent="0.4">
      <c r="A50" s="92">
        <v>2074</v>
      </c>
      <c r="B50" s="93" t="s">
        <v>23</v>
      </c>
      <c r="C50" s="64">
        <v>4390.3563359999998</v>
      </c>
      <c r="D50" s="64">
        <f t="shared" si="7"/>
        <v>4653.7777161599997</v>
      </c>
      <c r="E50" s="64">
        <f t="shared" si="15"/>
        <v>1073.9569649366531</v>
      </c>
      <c r="F50" s="64">
        <f t="shared" si="16"/>
        <v>23.865710331925623</v>
      </c>
      <c r="G50" s="64">
        <f t="shared" si="9"/>
        <v>4933.0043791295993</v>
      </c>
      <c r="H50" s="64">
        <f t="shared" si="12"/>
        <v>4933.0043791295993</v>
      </c>
      <c r="I50" s="64">
        <f t="shared" si="10"/>
        <v>1138.3943828328522</v>
      </c>
      <c r="J50" s="64">
        <f t="shared" si="11"/>
        <v>25.297652951841162</v>
      </c>
      <c r="K50" s="64">
        <v>120</v>
      </c>
      <c r="L50" s="285">
        <f t="shared" si="18"/>
        <v>38.477434157210872</v>
      </c>
      <c r="M50" s="285">
        <f t="shared" si="19"/>
        <v>38.477434157210872</v>
      </c>
      <c r="N50" s="285">
        <f t="shared" si="20"/>
        <v>177.58815764866557</v>
      </c>
      <c r="O50" s="285">
        <f t="shared" si="21"/>
        <v>177.58815764866557</v>
      </c>
      <c r="P50" s="285">
        <f t="shared" si="0"/>
        <v>24.665021895647996</v>
      </c>
      <c r="Q50" s="285">
        <f t="shared" si="1"/>
        <v>24.665021895647996</v>
      </c>
    </row>
    <row r="51" spans="1:17" s="94" customFormat="1" x14ac:dyDescent="0.4">
      <c r="A51" s="92">
        <v>2076</v>
      </c>
      <c r="B51" s="93" t="s">
        <v>25</v>
      </c>
      <c r="C51" s="64">
        <v>4610.2252989999997</v>
      </c>
      <c r="D51" s="64">
        <f>+C51*0.06+C51</f>
        <v>4886.8388169399996</v>
      </c>
      <c r="E51" s="64">
        <f t="shared" si="15"/>
        <v>1127.7407096069967</v>
      </c>
      <c r="F51" s="64">
        <f t="shared" si="16"/>
        <v>25.060904657933261</v>
      </c>
      <c r="G51" s="64">
        <f t="shared" si="9"/>
        <v>5180.0491459563991</v>
      </c>
      <c r="H51" s="64">
        <f t="shared" si="12"/>
        <v>5180.0491459563991</v>
      </c>
      <c r="I51" s="64">
        <f t="shared" si="10"/>
        <v>1195.4051521834165</v>
      </c>
      <c r="J51" s="64">
        <f t="shared" si="11"/>
        <v>26.564558937409256</v>
      </c>
      <c r="K51" s="64">
        <v>120</v>
      </c>
      <c r="L51" s="285">
        <f t="shared" si="18"/>
        <v>40.404383338459908</v>
      </c>
      <c r="M51" s="285">
        <f t="shared" si="19"/>
        <v>40.404383338459908</v>
      </c>
      <c r="N51" s="285">
        <f t="shared" si="20"/>
        <v>186.48176925443036</v>
      </c>
      <c r="O51" s="285">
        <f t="shared" si="21"/>
        <v>186.48176925443036</v>
      </c>
      <c r="P51" s="285">
        <f t="shared" si="0"/>
        <v>25.900245729781997</v>
      </c>
      <c r="Q51" s="285">
        <f t="shared" si="1"/>
        <v>25.900245729781997</v>
      </c>
    </row>
    <row r="52" spans="1:17" s="94" customFormat="1" x14ac:dyDescent="0.4">
      <c r="A52" s="92">
        <v>2078</v>
      </c>
      <c r="B52" s="93" t="s">
        <v>24</v>
      </c>
      <c r="C52" s="64">
        <v>4828.7187530000001</v>
      </c>
      <c r="D52" s="64">
        <f>+C52*0.06+C52</f>
        <v>5118.4418781800005</v>
      </c>
      <c r="E52" s="64">
        <f t="shared" si="15"/>
        <v>1181.1879810260079</v>
      </c>
      <c r="F52" s="64">
        <f t="shared" si="16"/>
        <v>26.248621800577954</v>
      </c>
      <c r="G52" s="64">
        <f t="shared" si="9"/>
        <v>5425.5483908708002</v>
      </c>
      <c r="H52" s="64">
        <f t="shared" si="12"/>
        <v>5425.5483908708002</v>
      </c>
      <c r="I52" s="64">
        <f t="shared" si="10"/>
        <v>1252.0592598875683</v>
      </c>
      <c r="J52" s="64">
        <f t="shared" si="11"/>
        <v>27.823539108612628</v>
      </c>
      <c r="K52" s="64">
        <v>120</v>
      </c>
      <c r="L52" s="285">
        <f t="shared" si="18"/>
        <v>42.319277448792242</v>
      </c>
      <c r="M52" s="285">
        <f t="shared" si="19"/>
        <v>42.319277448792242</v>
      </c>
      <c r="N52" s="285">
        <f t="shared" si="20"/>
        <v>195.31974207134877</v>
      </c>
      <c r="O52" s="285">
        <f t="shared" si="21"/>
        <v>195.31974207134877</v>
      </c>
      <c r="P52" s="285">
        <f t="shared" si="0"/>
        <v>27.127741954354001</v>
      </c>
      <c r="Q52" s="285">
        <f t="shared" si="1"/>
        <v>27.127741954354001</v>
      </c>
    </row>
    <row r="53" spans="1:17" s="94" customFormat="1" x14ac:dyDescent="0.4">
      <c r="A53" s="92">
        <v>3042</v>
      </c>
      <c r="B53" s="180" t="s">
        <v>143</v>
      </c>
      <c r="C53" s="64">
        <v>3930.6343889999998</v>
      </c>
      <c r="D53" s="64">
        <f t="shared" si="7"/>
        <v>4166.47245234</v>
      </c>
      <c r="E53" s="64">
        <f t="shared" si="15"/>
        <v>961.50103900953081</v>
      </c>
      <c r="F53" s="64">
        <f t="shared" si="16"/>
        <v>21.36668975576735</v>
      </c>
      <c r="G53" s="64">
        <f t="shared" si="9"/>
        <v>4416.4607994804001</v>
      </c>
      <c r="H53" s="64">
        <f t="shared" si="12"/>
        <v>4416.4607994804001</v>
      </c>
      <c r="I53" s="64">
        <f t="shared" si="10"/>
        <v>1019.1911013501026</v>
      </c>
      <c r="J53" s="64">
        <f t="shared" si="11"/>
        <v>22.648691141113392</v>
      </c>
      <c r="K53" s="64">
        <v>120</v>
      </c>
      <c r="L53" s="285">
        <f t="shared" si="18"/>
        <v>34.44839423594712</v>
      </c>
      <c r="M53" s="285">
        <f t="shared" si="19"/>
        <v>34.44839423594712</v>
      </c>
      <c r="N53" s="285">
        <f t="shared" si="20"/>
        <v>158.99258878129439</v>
      </c>
      <c r="O53" s="285">
        <f t="shared" si="21"/>
        <v>158.99258878129439</v>
      </c>
      <c r="P53" s="285">
        <f t="shared" si="0"/>
        <v>22.082303997402001</v>
      </c>
      <c r="Q53" s="285">
        <f t="shared" si="1"/>
        <v>22.082303997402001</v>
      </c>
    </row>
    <row r="54" spans="1:17" s="94" customFormat="1" x14ac:dyDescent="0.4">
      <c r="A54" s="92">
        <v>2082</v>
      </c>
      <c r="B54" s="93" t="s">
        <v>28</v>
      </c>
      <c r="C54" s="64">
        <v>3923.3318900000004</v>
      </c>
      <c r="D54" s="64">
        <f t="shared" si="7"/>
        <v>4158.7318034</v>
      </c>
      <c r="E54" s="64">
        <f t="shared" si="15"/>
        <v>959.71472166708963</v>
      </c>
      <c r="F54" s="64">
        <f t="shared" si="16"/>
        <v>21.326993814824213</v>
      </c>
      <c r="G54" s="64">
        <f t="shared" si="9"/>
        <v>4408.2557116039998</v>
      </c>
      <c r="H54" s="64">
        <f t="shared" si="12"/>
        <v>4408.2557116039998</v>
      </c>
      <c r="I54" s="64">
        <f t="shared" si="10"/>
        <v>1017.297604967115</v>
      </c>
      <c r="J54" s="64">
        <f t="shared" si="11"/>
        <v>22.606613443713666</v>
      </c>
      <c r="K54" s="64">
        <v>120</v>
      </c>
      <c r="L54" s="285">
        <f t="shared" si="18"/>
        <v>34.384394550511196</v>
      </c>
      <c r="M54" s="285">
        <f t="shared" si="19"/>
        <v>34.384394550511196</v>
      </c>
      <c r="N54" s="285">
        <f t="shared" si="20"/>
        <v>158.69720561774398</v>
      </c>
      <c r="O54" s="285">
        <f t="shared" si="21"/>
        <v>158.69720561774398</v>
      </c>
      <c r="P54" s="285">
        <f t="shared" si="0"/>
        <v>22.04127855802</v>
      </c>
      <c r="Q54" s="285">
        <f t="shared" si="1"/>
        <v>22.04127855802</v>
      </c>
    </row>
    <row r="55" spans="1:17" s="94" customFormat="1" x14ac:dyDescent="0.4">
      <c r="A55" s="92">
        <v>2084</v>
      </c>
      <c r="B55" s="93" t="s">
        <v>30</v>
      </c>
      <c r="C55" s="64">
        <v>4119.9849450000002</v>
      </c>
      <c r="D55" s="64">
        <f>+C55*0.06+C55</f>
        <v>4367.1840417000003</v>
      </c>
      <c r="E55" s="64">
        <f t="shared" si="15"/>
        <v>1007.8194543881107</v>
      </c>
      <c r="F55" s="64">
        <f t="shared" si="16"/>
        <v>22.395987875291347</v>
      </c>
      <c r="G55" s="64">
        <f t="shared" si="9"/>
        <v>4629.2150842020001</v>
      </c>
      <c r="H55" s="64">
        <f t="shared" si="12"/>
        <v>4629.2150842020001</v>
      </c>
      <c r="I55" s="64">
        <f t="shared" si="10"/>
        <v>1068.2886216513973</v>
      </c>
      <c r="J55" s="64">
        <f t="shared" si="11"/>
        <v>23.739747147808828</v>
      </c>
      <c r="K55" s="64">
        <v>120</v>
      </c>
      <c r="L55" s="285">
        <f t="shared" si="18"/>
        <v>36.107877656775599</v>
      </c>
      <c r="M55" s="285">
        <f t="shared" si="19"/>
        <v>36.107877656775599</v>
      </c>
      <c r="N55" s="285">
        <f t="shared" si="20"/>
        <v>166.65174303127199</v>
      </c>
      <c r="O55" s="285">
        <f t="shared" si="21"/>
        <v>166.65174303127199</v>
      </c>
      <c r="P55" s="285">
        <f t="shared" si="0"/>
        <v>23.14607542101</v>
      </c>
      <c r="Q55" s="285">
        <f t="shared" si="1"/>
        <v>23.14607542101</v>
      </c>
    </row>
    <row r="56" spans="1:17" s="94" customFormat="1" x14ac:dyDescent="0.4">
      <c r="A56" s="92">
        <v>2086</v>
      </c>
      <c r="B56" s="93" t="s">
        <v>29</v>
      </c>
      <c r="C56" s="64">
        <v>4315.2624909999995</v>
      </c>
      <c r="D56" s="64">
        <f>+C56*0.06+C56</f>
        <v>4574.1782404599999</v>
      </c>
      <c r="E56" s="64">
        <f t="shared" si="15"/>
        <v>1055.5877138577987</v>
      </c>
      <c r="F56" s="64">
        <f t="shared" si="16"/>
        <v>23.457504752395526</v>
      </c>
      <c r="G56" s="64">
        <f t="shared" si="9"/>
        <v>4848.6289348875998</v>
      </c>
      <c r="H56" s="64">
        <f t="shared" si="12"/>
        <v>4848.6289348875998</v>
      </c>
      <c r="I56" s="64">
        <f t="shared" si="10"/>
        <v>1118.9229766892668</v>
      </c>
      <c r="J56" s="64">
        <f t="shared" si="11"/>
        <v>24.864955037539261</v>
      </c>
      <c r="K56" s="64">
        <v>120</v>
      </c>
      <c r="L56" s="285">
        <f t="shared" si="18"/>
        <v>37.819305692123272</v>
      </c>
      <c r="M56" s="285">
        <f t="shared" si="19"/>
        <v>37.819305692123272</v>
      </c>
      <c r="N56" s="285">
        <f t="shared" si="20"/>
        <v>174.5506416559536</v>
      </c>
      <c r="O56" s="285">
        <f t="shared" si="21"/>
        <v>174.5506416559536</v>
      </c>
      <c r="P56" s="285">
        <f t="shared" si="0"/>
        <v>24.243144674438</v>
      </c>
      <c r="Q56" s="285">
        <f t="shared" si="1"/>
        <v>24.243144674438</v>
      </c>
    </row>
    <row r="57" spans="1:17" s="94" customFormat="1" x14ac:dyDescent="0.4">
      <c r="A57" s="92">
        <v>3048</v>
      </c>
      <c r="B57" s="93" t="s">
        <v>63</v>
      </c>
      <c r="C57" s="64">
        <v>3581.0873580000002</v>
      </c>
      <c r="D57" s="64">
        <f t="shared" si="7"/>
        <v>3795.9525994800001</v>
      </c>
      <c r="E57" s="64">
        <f t="shared" si="15"/>
        <v>875.99579984769105</v>
      </c>
      <c r="F57" s="64">
        <f t="shared" si="16"/>
        <v>19.466573329948691</v>
      </c>
      <c r="G57" s="64">
        <f t="shared" si="9"/>
        <v>4023.7097554488</v>
      </c>
      <c r="H57" s="64">
        <f t="shared" si="12"/>
        <v>4023.7097554488</v>
      </c>
      <c r="I57" s="64">
        <f t="shared" si="10"/>
        <v>928.55554783855257</v>
      </c>
      <c r="J57" s="64">
        <f t="shared" si="11"/>
        <v>20.634567729745612</v>
      </c>
      <c r="K57" s="64">
        <v>120</v>
      </c>
      <c r="L57" s="285">
        <f t="shared" si="18"/>
        <v>31.384936092500638</v>
      </c>
      <c r="M57" s="285">
        <f t="shared" si="19"/>
        <v>31.384936092500638</v>
      </c>
      <c r="N57" s="285">
        <f t="shared" si="20"/>
        <v>144.85355119615679</v>
      </c>
      <c r="O57" s="285">
        <f t="shared" si="21"/>
        <v>144.85355119615679</v>
      </c>
      <c r="P57" s="285">
        <f t="shared" si="0"/>
        <v>20.118548777244001</v>
      </c>
      <c r="Q57" s="285">
        <f t="shared" si="1"/>
        <v>20.118548777244001</v>
      </c>
    </row>
    <row r="58" spans="1:17" s="94" customFormat="1" x14ac:dyDescent="0.4">
      <c r="A58" s="92">
        <v>3052</v>
      </c>
      <c r="B58" s="93" t="s">
        <v>64</v>
      </c>
      <c r="C58" s="64">
        <v>3796.7850619999999</v>
      </c>
      <c r="D58" s="64">
        <f t="shared" si="7"/>
        <v>4024.5921657199997</v>
      </c>
      <c r="E58" s="64">
        <f t="shared" si="15"/>
        <v>928.75918254448095</v>
      </c>
      <c r="F58" s="64">
        <f t="shared" si="16"/>
        <v>20.63909294543291</v>
      </c>
      <c r="G58" s="64">
        <f t="shared" si="9"/>
        <v>4266.0676956631996</v>
      </c>
      <c r="H58" s="64">
        <f t="shared" si="12"/>
        <v>4266.0676956631996</v>
      </c>
      <c r="I58" s="64">
        <f t="shared" si="10"/>
        <v>984.48473349714982</v>
      </c>
      <c r="J58" s="64">
        <f t="shared" si="11"/>
        <v>21.877438522158887</v>
      </c>
      <c r="K58" s="64">
        <v>120</v>
      </c>
      <c r="L58" s="285">
        <f t="shared" si="18"/>
        <v>33.27532802617295</v>
      </c>
      <c r="M58" s="285">
        <f t="shared" si="19"/>
        <v>33.27532802617295</v>
      </c>
      <c r="N58" s="285">
        <f t="shared" si="20"/>
        <v>153.57843704387517</v>
      </c>
      <c r="O58" s="285">
        <f t="shared" si="21"/>
        <v>153.57843704387517</v>
      </c>
      <c r="P58" s="285">
        <f t="shared" si="0"/>
        <v>21.330338478315998</v>
      </c>
      <c r="Q58" s="285">
        <f t="shared" si="1"/>
        <v>21.330338478315998</v>
      </c>
    </row>
    <row r="59" spans="1:17" s="94" customFormat="1" x14ac:dyDescent="0.4">
      <c r="A59" s="92">
        <v>3054</v>
      </c>
      <c r="B59" s="93" t="s">
        <v>105</v>
      </c>
      <c r="C59" s="64">
        <v>4201.8109560000003</v>
      </c>
      <c r="D59" s="64">
        <f>+C59*0.06+C59</f>
        <v>4453.9196133599999</v>
      </c>
      <c r="E59" s="64">
        <f t="shared" si="15"/>
        <v>1027.8355095100731</v>
      </c>
      <c r="F59" s="64">
        <f t="shared" si="16"/>
        <v>22.840789100223844</v>
      </c>
      <c r="G59" s="64">
        <f t="shared" si="9"/>
        <v>4721.1547901615995</v>
      </c>
      <c r="H59" s="64">
        <f t="shared" si="12"/>
        <v>4721.1547901615995</v>
      </c>
      <c r="I59" s="64">
        <f t="shared" si="10"/>
        <v>1089.5056400806773</v>
      </c>
      <c r="J59" s="64">
        <f t="shared" si="11"/>
        <v>24.211236446237272</v>
      </c>
      <c r="K59" s="64">
        <v>120</v>
      </c>
      <c r="L59" s="285">
        <f t="shared" si="18"/>
        <v>36.825007363260475</v>
      </c>
      <c r="M59" s="285">
        <f t="shared" si="19"/>
        <v>36.825007363260475</v>
      </c>
      <c r="N59" s="285">
        <f t="shared" si="20"/>
        <v>169.96157244581755</v>
      </c>
      <c r="O59" s="285">
        <f t="shared" si="21"/>
        <v>169.96157244581755</v>
      </c>
      <c r="P59" s="285">
        <f t="shared" ref="P59:P65" si="24">+H59*0.005</f>
        <v>23.605773950807997</v>
      </c>
      <c r="Q59" s="285">
        <f t="shared" ref="Q59:Q65" si="25">+H59*0.005</f>
        <v>23.605773950807997</v>
      </c>
    </row>
    <row r="60" spans="1:17" s="94" customFormat="1" x14ac:dyDescent="0.4">
      <c r="A60" s="92">
        <v>1012</v>
      </c>
      <c r="B60" s="93" t="s">
        <v>32</v>
      </c>
      <c r="C60" s="64">
        <v>1920.00927</v>
      </c>
      <c r="D60" s="64">
        <f t="shared" si="7"/>
        <v>2035.2098262</v>
      </c>
      <c r="E60" s="64">
        <f t="shared" si="15"/>
        <v>469.6674188724528</v>
      </c>
      <c r="F60" s="64">
        <f t="shared" si="16"/>
        <v>10.437053752721173</v>
      </c>
      <c r="G60" s="64">
        <f t="shared" si="9"/>
        <v>2157.3224157720001</v>
      </c>
      <c r="H60" s="64">
        <f t="shared" ref="H60:H65" si="26">SUM(20*45)*4.3333</f>
        <v>3899.9700000000003</v>
      </c>
      <c r="I60" s="64">
        <f t="shared" si="10"/>
        <v>900</v>
      </c>
      <c r="J60" s="64">
        <f t="shared" si="11"/>
        <v>20</v>
      </c>
      <c r="K60" s="64">
        <v>120</v>
      </c>
      <c r="L60" s="285">
        <f t="shared" si="18"/>
        <v>16.827114843021601</v>
      </c>
      <c r="M60" s="285">
        <f t="shared" si="19"/>
        <v>16.827114843021601</v>
      </c>
      <c r="N60" s="285">
        <f t="shared" si="20"/>
        <v>77.663606967792006</v>
      </c>
      <c r="O60" s="285">
        <f t="shared" si="21"/>
        <v>77.663606967792006</v>
      </c>
      <c r="P60" s="285">
        <f t="shared" si="24"/>
        <v>19.499850000000002</v>
      </c>
      <c r="Q60" s="285">
        <f t="shared" si="25"/>
        <v>19.499850000000002</v>
      </c>
    </row>
    <row r="61" spans="1:17" s="94" customFormat="1" x14ac:dyDescent="0.4">
      <c r="A61" s="92">
        <v>1014</v>
      </c>
      <c r="B61" s="93" t="s">
        <v>34</v>
      </c>
      <c r="C61" s="64">
        <v>2015.6127370000002</v>
      </c>
      <c r="D61" s="64">
        <f>+C61*0.06+C61</f>
        <v>2136.5495012200004</v>
      </c>
      <c r="E61" s="64">
        <f t="shared" si="15"/>
        <v>493.05367761752018</v>
      </c>
      <c r="F61" s="64">
        <f t="shared" si="16"/>
        <v>10.956748391500449</v>
      </c>
      <c r="G61" s="64">
        <f t="shared" si="9"/>
        <v>2264.7424712932002</v>
      </c>
      <c r="H61" s="64">
        <f t="shared" si="26"/>
        <v>3899.9700000000003</v>
      </c>
      <c r="I61" s="64">
        <f t="shared" si="10"/>
        <v>900</v>
      </c>
      <c r="J61" s="64">
        <f t="shared" si="11"/>
        <v>20</v>
      </c>
      <c r="K61" s="64">
        <v>120</v>
      </c>
      <c r="L61" s="285">
        <f t="shared" si="18"/>
        <v>17.664991276086958</v>
      </c>
      <c r="M61" s="285">
        <f t="shared" si="19"/>
        <v>17.664991276086958</v>
      </c>
      <c r="N61" s="285">
        <f t="shared" si="20"/>
        <v>81.530728966555202</v>
      </c>
      <c r="O61" s="285">
        <f t="shared" si="21"/>
        <v>81.530728966555202</v>
      </c>
      <c r="P61" s="285">
        <f t="shared" si="24"/>
        <v>19.499850000000002</v>
      </c>
      <c r="Q61" s="285">
        <f t="shared" si="25"/>
        <v>19.499850000000002</v>
      </c>
    </row>
    <row r="62" spans="1:17" s="94" customFormat="1" x14ac:dyDescent="0.4">
      <c r="A62" s="92">
        <v>1016</v>
      </c>
      <c r="B62" s="93" t="s">
        <v>33</v>
      </c>
      <c r="C62" s="64">
        <v>2112.5693470000001</v>
      </c>
      <c r="D62" s="64">
        <f>+C62*0.06+C62</f>
        <v>2239.32350782</v>
      </c>
      <c r="E62" s="64">
        <f t="shared" si="15"/>
        <v>516.77093850414235</v>
      </c>
      <c r="F62" s="64">
        <f t="shared" si="16"/>
        <v>11.483798633425385</v>
      </c>
      <c r="G62" s="64">
        <f t="shared" ref="G62:G67" si="27">SUM(D62*0.06)+D62</f>
        <v>2373.6829182892002</v>
      </c>
      <c r="H62" s="64">
        <f t="shared" si="26"/>
        <v>3899.9700000000003</v>
      </c>
      <c r="I62" s="64">
        <f t="shared" si="10"/>
        <v>900</v>
      </c>
      <c r="J62" s="64">
        <f t="shared" ref="J62:J67" si="28">+I62/45</f>
        <v>20</v>
      </c>
      <c r="K62" s="64">
        <v>120</v>
      </c>
      <c r="L62" s="285">
        <f t="shared" si="18"/>
        <v>18.514726762655759</v>
      </c>
      <c r="M62" s="285">
        <f t="shared" si="19"/>
        <v>18.514726762655759</v>
      </c>
      <c r="N62" s="285">
        <f t="shared" si="20"/>
        <v>85.452585058411202</v>
      </c>
      <c r="O62" s="285">
        <f t="shared" si="21"/>
        <v>85.452585058411202</v>
      </c>
      <c r="P62" s="285">
        <f t="shared" si="24"/>
        <v>19.499850000000002</v>
      </c>
      <c r="Q62" s="285">
        <f t="shared" si="25"/>
        <v>19.499850000000002</v>
      </c>
    </row>
    <row r="63" spans="1:17" s="94" customFormat="1" ht="52.5" x14ac:dyDescent="0.4">
      <c r="A63" s="92">
        <v>1000</v>
      </c>
      <c r="B63" s="93" t="s">
        <v>35</v>
      </c>
      <c r="C63" s="64">
        <v>1312.3138670000001</v>
      </c>
      <c r="D63" s="64">
        <f t="shared" ref="D63:D66" si="29">+C63*0.06+C63</f>
        <v>1391.0526990200001</v>
      </c>
      <c r="E63" s="64">
        <f t="shared" si="15"/>
        <v>321.01463065562041</v>
      </c>
      <c r="F63" s="64">
        <f t="shared" si="16"/>
        <v>7.1336584590137866</v>
      </c>
      <c r="G63" s="64">
        <f t="shared" si="27"/>
        <v>1474.5158609612001</v>
      </c>
      <c r="H63" s="64">
        <f t="shared" si="26"/>
        <v>3899.9700000000003</v>
      </c>
      <c r="I63" s="64">
        <f t="shared" ref="I63:I67" si="30">+H63/4.3333</f>
        <v>900</v>
      </c>
      <c r="J63" s="64">
        <f t="shared" si="28"/>
        <v>20</v>
      </c>
      <c r="K63" s="64">
        <v>120</v>
      </c>
      <c r="L63" s="287">
        <f t="shared" si="18"/>
        <v>11.50122371549736</v>
      </c>
      <c r="M63" s="287">
        <f t="shared" si="19"/>
        <v>11.50122371549736</v>
      </c>
      <c r="N63" s="287">
        <f t="shared" si="20"/>
        <v>53.082570994603202</v>
      </c>
      <c r="O63" s="287">
        <f t="shared" si="21"/>
        <v>53.082570994603202</v>
      </c>
      <c r="P63" s="287">
        <f t="shared" si="24"/>
        <v>19.499850000000002</v>
      </c>
      <c r="Q63" s="287">
        <f t="shared" si="25"/>
        <v>19.499850000000002</v>
      </c>
    </row>
    <row r="64" spans="1:17" s="94" customFormat="1" ht="52.5" x14ac:dyDescent="0.4">
      <c r="A64" s="92">
        <v>1002</v>
      </c>
      <c r="B64" s="93" t="s">
        <v>38</v>
      </c>
      <c r="C64" s="64">
        <v>1377.8686129999999</v>
      </c>
      <c r="D64" s="64">
        <f>+C64*0.06+C64</f>
        <v>1460.5407297799998</v>
      </c>
      <c r="E64" s="64">
        <f t="shared" si="15"/>
        <v>337.05045341425694</v>
      </c>
      <c r="F64" s="64">
        <f t="shared" si="16"/>
        <v>7.4900100758723767</v>
      </c>
      <c r="G64" s="64">
        <f t="shared" si="27"/>
        <v>1548.1731735667997</v>
      </c>
      <c r="H64" s="64">
        <f t="shared" si="26"/>
        <v>3899.9700000000003</v>
      </c>
      <c r="I64" s="64">
        <f t="shared" si="30"/>
        <v>900</v>
      </c>
      <c r="J64" s="64">
        <f t="shared" si="28"/>
        <v>20</v>
      </c>
      <c r="K64" s="64">
        <v>120</v>
      </c>
      <c r="L64" s="287">
        <f t="shared" si="18"/>
        <v>12.075750753821037</v>
      </c>
      <c r="M64" s="287">
        <f t="shared" si="19"/>
        <v>12.075750753821037</v>
      </c>
      <c r="N64" s="287">
        <f t="shared" si="20"/>
        <v>55.734234248404789</v>
      </c>
      <c r="O64" s="287">
        <f t="shared" si="21"/>
        <v>55.734234248404789</v>
      </c>
      <c r="P64" s="287">
        <f t="shared" si="24"/>
        <v>19.499850000000002</v>
      </c>
      <c r="Q64" s="287">
        <f t="shared" si="25"/>
        <v>19.499850000000002</v>
      </c>
    </row>
    <row r="65" spans="1:19" s="94" customFormat="1" ht="52.5" x14ac:dyDescent="0.4">
      <c r="A65" s="92">
        <v>1004</v>
      </c>
      <c r="B65" s="93" t="s">
        <v>37</v>
      </c>
      <c r="C65" s="64">
        <v>1444.787685</v>
      </c>
      <c r="D65" s="64">
        <f>+C65*0.06+C65</f>
        <v>1531.4749461000001</v>
      </c>
      <c r="E65" s="64">
        <f t="shared" si="15"/>
        <v>353.42001386933748</v>
      </c>
      <c r="F65" s="64">
        <f t="shared" si="16"/>
        <v>7.8537780859852777</v>
      </c>
      <c r="G65" s="64">
        <f t="shared" si="27"/>
        <v>1623.3634428660002</v>
      </c>
      <c r="H65" s="64">
        <f t="shared" si="26"/>
        <v>3899.9700000000003</v>
      </c>
      <c r="I65" s="64">
        <f t="shared" si="30"/>
        <v>900</v>
      </c>
      <c r="J65" s="64">
        <f t="shared" si="28"/>
        <v>20</v>
      </c>
      <c r="K65" s="64">
        <v>120</v>
      </c>
      <c r="L65" s="287">
        <f>SUM(+G65*0.013)*0.6</f>
        <v>12.662234854354802</v>
      </c>
      <c r="M65" s="287">
        <f>SUM(+G65*0.013*0.6)</f>
        <v>12.662234854354802</v>
      </c>
      <c r="N65" s="287">
        <f>SUM(+G65*0.06)*0.6</f>
        <v>58.441083943176004</v>
      </c>
      <c r="O65" s="287">
        <f>SUM(+G65*0.06)*0.6</f>
        <v>58.441083943176004</v>
      </c>
      <c r="P65" s="287">
        <f t="shared" si="24"/>
        <v>19.499850000000002</v>
      </c>
      <c r="Q65" s="287">
        <f t="shared" si="25"/>
        <v>19.499850000000002</v>
      </c>
    </row>
    <row r="66" spans="1:19" s="94" customFormat="1" x14ac:dyDescent="0.4">
      <c r="A66" s="92">
        <v>2089</v>
      </c>
      <c r="B66" s="93" t="s">
        <v>62</v>
      </c>
      <c r="C66" s="64">
        <v>5541.5455390000006</v>
      </c>
      <c r="D66" s="64">
        <f t="shared" si="29"/>
        <v>5874.0382713400004</v>
      </c>
      <c r="E66" s="64">
        <f t="shared" si="15"/>
        <v>1355.5577207532365</v>
      </c>
      <c r="F66" s="64">
        <f t="shared" si="16"/>
        <v>30.123504905627478</v>
      </c>
      <c r="G66" s="64">
        <f t="shared" si="27"/>
        <v>6226.4805676204005</v>
      </c>
      <c r="H66" s="64">
        <f t="shared" ref="H66:H67" si="31">SUM(D66*0.06)+D66</f>
        <v>6226.4805676204005</v>
      </c>
      <c r="I66" s="64">
        <f t="shared" si="30"/>
        <v>1436.8911839984307</v>
      </c>
      <c r="J66" s="64">
        <f t="shared" si="28"/>
        <v>31.930915199965128</v>
      </c>
      <c r="K66" s="64"/>
      <c r="L66" s="64"/>
      <c r="M66" s="64"/>
      <c r="N66" s="64"/>
      <c r="O66" s="64"/>
      <c r="P66" s="64">
        <f>+H66*0.015</f>
        <v>93.397208514306001</v>
      </c>
      <c r="Q66" s="64"/>
    </row>
    <row r="67" spans="1:19" s="94" customFormat="1" x14ac:dyDescent="0.4">
      <c r="A67" s="92">
        <v>2139</v>
      </c>
      <c r="B67" s="180" t="s">
        <v>178</v>
      </c>
      <c r="C67" s="64">
        <v>5541.5455390000006</v>
      </c>
      <c r="D67" s="64">
        <f>+C67*0.06+C67</f>
        <v>5874.0382713400004</v>
      </c>
      <c r="E67" s="64">
        <f t="shared" si="15"/>
        <v>1355.5577207532365</v>
      </c>
      <c r="F67" s="64">
        <f t="shared" si="16"/>
        <v>30.123504905627478</v>
      </c>
      <c r="G67" s="64">
        <f t="shared" si="27"/>
        <v>6226.4805676204005</v>
      </c>
      <c r="H67" s="64">
        <f t="shared" si="31"/>
        <v>6226.4805676204005</v>
      </c>
      <c r="I67" s="64">
        <f t="shared" si="30"/>
        <v>1436.8911839984307</v>
      </c>
      <c r="J67" s="64">
        <f t="shared" si="28"/>
        <v>31.930915199965128</v>
      </c>
      <c r="K67" s="64"/>
      <c r="L67" s="64">
        <v>225.75</v>
      </c>
      <c r="M67" s="64"/>
      <c r="N67" s="64"/>
      <c r="O67" s="64"/>
      <c r="P67" s="64">
        <f>+H67*0.03</f>
        <v>186.794417028612</v>
      </c>
      <c r="Q67" s="64"/>
    </row>
    <row r="68" spans="1:19" ht="30.75" thickBot="1" x14ac:dyDescent="0.45">
      <c r="A68" s="35"/>
      <c r="B68" s="75" t="s">
        <v>107</v>
      </c>
    </row>
    <row r="69" spans="1:19" x14ac:dyDescent="0.4">
      <c r="A69" s="35"/>
      <c r="B69" s="214" t="s">
        <v>49</v>
      </c>
      <c r="C69" s="243" t="s">
        <v>109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4"/>
    </row>
    <row r="70" spans="1:19" ht="27" thickBot="1" x14ac:dyDescent="0.45">
      <c r="A70" s="35"/>
      <c r="B70" s="215"/>
      <c r="C70" s="208" t="s">
        <v>190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9"/>
    </row>
    <row r="71" spans="1:19" x14ac:dyDescent="0.4">
      <c r="A71" s="35"/>
      <c r="B71" s="214" t="s">
        <v>108</v>
      </c>
      <c r="C71" s="245" t="s">
        <v>189</v>
      </c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6"/>
    </row>
    <row r="72" spans="1:19" x14ac:dyDescent="0.4">
      <c r="A72" s="35"/>
      <c r="B72" s="218"/>
      <c r="C72" s="221" t="s">
        <v>204</v>
      </c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2"/>
    </row>
    <row r="73" spans="1:19" ht="49.5" customHeight="1" x14ac:dyDescent="0.4">
      <c r="A73" s="35"/>
      <c r="B73" s="218"/>
      <c r="C73" s="223" t="s">
        <v>55</v>
      </c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4"/>
    </row>
    <row r="74" spans="1:19" ht="53.25" customHeight="1" thickBot="1" x14ac:dyDescent="0.45">
      <c r="A74" s="35"/>
      <c r="B74" s="215"/>
      <c r="C74" s="225" t="s">
        <v>59</v>
      </c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6"/>
    </row>
    <row r="75" spans="1:19" ht="27" thickBot="1" x14ac:dyDescent="0.45">
      <c r="A75" s="35"/>
      <c r="B75" s="192" t="s">
        <v>194</v>
      </c>
      <c r="C75" s="212" t="s">
        <v>145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3"/>
    </row>
    <row r="76" spans="1:19" ht="50.25" customHeight="1" thickBot="1" x14ac:dyDescent="0.45">
      <c r="A76" s="35"/>
      <c r="B76" s="73" t="s">
        <v>52</v>
      </c>
      <c r="C76" s="210" t="s">
        <v>146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1"/>
    </row>
    <row r="77" spans="1:19" ht="26.25" customHeight="1" thickBot="1" x14ac:dyDescent="0.45">
      <c r="A77" s="35"/>
      <c r="B77" s="196" t="s">
        <v>57</v>
      </c>
      <c r="C77" s="199" t="s">
        <v>212</v>
      </c>
      <c r="D77" s="199"/>
      <c r="E77" s="199"/>
      <c r="F77" s="199"/>
      <c r="G77" s="278" t="s">
        <v>212</v>
      </c>
      <c r="H77" s="277"/>
      <c r="I77" s="277"/>
      <c r="J77" s="277"/>
      <c r="K77" s="277"/>
      <c r="L77" s="277"/>
      <c r="M77" s="277"/>
      <c r="N77" s="277"/>
      <c r="O77" s="277"/>
      <c r="P77" s="279"/>
    </row>
    <row r="78" spans="1:19" x14ac:dyDescent="0.4">
      <c r="A78" s="36"/>
      <c r="B78" s="238" t="s">
        <v>123</v>
      </c>
      <c r="C78" s="228" t="s">
        <v>128</v>
      </c>
      <c r="D78" s="228"/>
      <c r="E78" s="182"/>
      <c r="F78" s="182"/>
      <c r="G78" s="228" t="s">
        <v>128</v>
      </c>
      <c r="H78" s="228"/>
      <c r="I78" s="182"/>
      <c r="J78" s="182"/>
      <c r="K78" s="187"/>
      <c r="L78" s="187"/>
      <c r="M78" s="187"/>
      <c r="N78" s="187"/>
      <c r="O78" s="187"/>
      <c r="P78" s="188"/>
      <c r="S78" s="35"/>
    </row>
    <row r="79" spans="1:19" x14ac:dyDescent="0.4">
      <c r="A79" s="36"/>
      <c r="B79" s="239"/>
      <c r="C79" s="229" t="s">
        <v>124</v>
      </c>
      <c r="D79" s="229"/>
      <c r="E79" s="183"/>
      <c r="F79" s="183"/>
      <c r="G79" s="229" t="s">
        <v>124</v>
      </c>
      <c r="H79" s="229"/>
      <c r="I79" s="183"/>
      <c r="J79" s="183"/>
      <c r="K79" s="189"/>
      <c r="L79" s="189"/>
      <c r="M79" s="189"/>
      <c r="N79" s="189"/>
      <c r="O79" s="189"/>
      <c r="P79" s="190"/>
      <c r="Q79" s="35"/>
      <c r="R79" s="35"/>
      <c r="S79" s="35"/>
    </row>
    <row r="80" spans="1:19" x14ac:dyDescent="0.4">
      <c r="A80" s="36"/>
      <c r="B80" s="239"/>
      <c r="C80" s="229" t="s">
        <v>125</v>
      </c>
      <c r="D80" s="229"/>
      <c r="E80" s="183"/>
      <c r="F80" s="183"/>
      <c r="G80" s="229" t="s">
        <v>125</v>
      </c>
      <c r="H80" s="229"/>
      <c r="I80" s="183"/>
      <c r="J80" s="183"/>
      <c r="K80" s="189"/>
      <c r="L80" s="189"/>
      <c r="M80" s="189"/>
      <c r="N80" s="189"/>
      <c r="O80" s="189"/>
      <c r="P80" s="190"/>
      <c r="Q80" s="35"/>
      <c r="R80" s="35"/>
      <c r="S80" s="35"/>
    </row>
    <row r="81" spans="1:19" x14ac:dyDescent="0.4">
      <c r="A81" s="36"/>
      <c r="B81" s="239"/>
      <c r="C81" s="241" t="s">
        <v>126</v>
      </c>
      <c r="D81" s="241"/>
      <c r="E81" s="184"/>
      <c r="F81" s="184"/>
      <c r="G81" s="241" t="s">
        <v>126</v>
      </c>
      <c r="H81" s="241"/>
      <c r="I81" s="184"/>
      <c r="J81" s="184"/>
      <c r="K81" s="193"/>
      <c r="L81" s="193"/>
      <c r="M81" s="193"/>
      <c r="N81" s="193"/>
      <c r="O81" s="193"/>
      <c r="P81" s="194"/>
      <c r="Q81" s="35"/>
      <c r="R81" s="35"/>
      <c r="S81" s="35"/>
    </row>
    <row r="82" spans="1:19" ht="27" thickBot="1" x14ac:dyDescent="0.45">
      <c r="A82" s="36"/>
      <c r="B82" s="240"/>
      <c r="C82" s="242" t="s">
        <v>127</v>
      </c>
      <c r="D82" s="242"/>
      <c r="E82" s="185"/>
      <c r="F82" s="185"/>
      <c r="G82" s="242" t="s">
        <v>127</v>
      </c>
      <c r="H82" s="242"/>
      <c r="I82" s="185"/>
      <c r="J82" s="185"/>
      <c r="K82" s="90"/>
      <c r="L82" s="90"/>
      <c r="M82" s="90"/>
      <c r="N82" s="90"/>
      <c r="O82" s="90"/>
      <c r="P82" s="91"/>
      <c r="Q82" s="35"/>
      <c r="R82" s="35"/>
      <c r="S82" s="35"/>
    </row>
    <row r="83" spans="1:19" ht="26.25" customHeight="1" thickBot="1" x14ac:dyDescent="0.45">
      <c r="A83" s="35"/>
      <c r="B83" s="292" t="s">
        <v>220</v>
      </c>
      <c r="C83" s="198"/>
      <c r="D83" s="198"/>
      <c r="E83" s="198"/>
      <c r="F83" s="198"/>
      <c r="G83" s="277" t="s">
        <v>221</v>
      </c>
      <c r="H83" s="277"/>
      <c r="I83" s="277"/>
      <c r="J83" s="277"/>
      <c r="K83" s="277"/>
      <c r="L83" s="277"/>
      <c r="M83" s="277"/>
      <c r="N83" s="277"/>
      <c r="O83" s="277"/>
      <c r="P83" s="279"/>
      <c r="Q83" s="189"/>
      <c r="R83" s="189"/>
    </row>
    <row r="84" spans="1:19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P84" s="15"/>
    </row>
    <row r="85" spans="1:19" x14ac:dyDescent="0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P85" s="15"/>
    </row>
    <row r="86" spans="1:19" x14ac:dyDescent="0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P86" s="15"/>
    </row>
    <row r="87" spans="1:19" x14ac:dyDescent="0.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P87" s="15"/>
    </row>
  </sheetData>
  <mergeCells count="27">
    <mergeCell ref="G83:P83"/>
    <mergeCell ref="B69:B70"/>
    <mergeCell ref="C69:P69"/>
    <mergeCell ref="C70:P70"/>
    <mergeCell ref="B71:B74"/>
    <mergeCell ref="A1:Q1"/>
    <mergeCell ref="A2:Q2"/>
    <mergeCell ref="D4:Q4"/>
    <mergeCell ref="D5:Q5"/>
    <mergeCell ref="C71:P71"/>
    <mergeCell ref="C72:P72"/>
    <mergeCell ref="C73:P73"/>
    <mergeCell ref="C74:P74"/>
    <mergeCell ref="C75:P75"/>
    <mergeCell ref="C76:P76"/>
    <mergeCell ref="B78:B82"/>
    <mergeCell ref="C78:D78"/>
    <mergeCell ref="C79:D79"/>
    <mergeCell ref="C80:D80"/>
    <mergeCell ref="C81:D81"/>
    <mergeCell ref="C82:D82"/>
    <mergeCell ref="G78:H78"/>
    <mergeCell ref="G79:H79"/>
    <mergeCell ref="G80:H80"/>
    <mergeCell ref="G81:H81"/>
    <mergeCell ref="G82:H82"/>
    <mergeCell ref="G77:P77"/>
  </mergeCells>
  <pageMargins left="0.25" right="0.25" top="0.75" bottom="0.75" header="0.3" footer="0.3"/>
  <pageSetup paperSize="9" scale="41" fitToHeight="0" orientation="landscape" r:id="rId1"/>
  <headerFooter>
    <oddHeader>&amp;C&amp;G</oddHeader>
    <oddFooter>&amp;CANNEXURE "H14"&amp;RPAGE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87"/>
  <sheetViews>
    <sheetView zoomScale="55" zoomScaleNormal="55" workbookViewId="0">
      <pane xSplit="4" ySplit="3" topLeftCell="G4" activePane="bottomRight" state="frozen"/>
      <selection pane="topRight" activeCell="G1" sqref="G1"/>
      <selection pane="bottomLeft" activeCell="A9" sqref="A9"/>
      <selection pane="bottomRight" activeCell="D4" sqref="D4:Q4"/>
    </sheetView>
  </sheetViews>
  <sheetFormatPr defaultColWidth="9.28515625" defaultRowHeight="26.25" x14ac:dyDescent="0.4"/>
  <cols>
    <col min="1" max="1" width="10.5703125" style="1" customWidth="1"/>
    <col min="2" max="2" width="98.7109375" style="1" customWidth="1"/>
    <col min="3" max="6" width="20.7109375" style="1" hidden="1" customWidth="1"/>
    <col min="7" max="11" width="20.7109375" style="1" customWidth="1"/>
    <col min="12" max="12" width="24.5703125" style="1" customWidth="1"/>
    <col min="13" max="13" width="19.5703125" style="1" customWidth="1"/>
    <col min="14" max="14" width="21.7109375" style="1" customWidth="1"/>
    <col min="15" max="15" width="22.28515625" style="1" customWidth="1"/>
    <col min="16" max="16" width="20" style="1" customWidth="1"/>
    <col min="17" max="17" width="20.28515625" style="1" customWidth="1"/>
    <col min="18" max="21" width="9.28515625" style="1" customWidth="1"/>
    <col min="22" max="16384" width="9.28515625" style="1"/>
  </cols>
  <sheetData>
    <row r="1" spans="1:18" ht="47.25" thickBot="1" x14ac:dyDescent="0.75">
      <c r="A1" s="201" t="s">
        <v>169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48"/>
    </row>
    <row r="2" spans="1:18" ht="96" customHeight="1" thickBot="1" x14ac:dyDescent="0.45">
      <c r="A2" s="202" t="s">
        <v>175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4"/>
    </row>
    <row r="4" spans="1:18" x14ac:dyDescent="0.4">
      <c r="B4" s="26" t="s">
        <v>100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8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8" x14ac:dyDescent="0.4">
      <c r="P6" s="15"/>
    </row>
    <row r="7" spans="1:18" s="20" customFormat="1" ht="147" x14ac:dyDescent="0.25">
      <c r="A7" s="16" t="s">
        <v>0</v>
      </c>
      <c r="B7" s="16" t="s">
        <v>60</v>
      </c>
      <c r="C7" s="17" t="s">
        <v>89</v>
      </c>
      <c r="D7" s="17" t="s">
        <v>172</v>
      </c>
      <c r="E7" s="16" t="s">
        <v>170</v>
      </c>
      <c r="F7" s="16" t="s">
        <v>171</v>
      </c>
      <c r="G7" s="16" t="s">
        <v>215</v>
      </c>
      <c r="H7" s="16" t="s">
        <v>188</v>
      </c>
      <c r="I7" s="16" t="s">
        <v>174</v>
      </c>
      <c r="J7" s="16" t="s">
        <v>195</v>
      </c>
      <c r="K7" s="17" t="s">
        <v>173</v>
      </c>
      <c r="L7" s="17" t="s">
        <v>210</v>
      </c>
      <c r="M7" s="17" t="s">
        <v>211</v>
      </c>
      <c r="N7" s="17" t="s">
        <v>208</v>
      </c>
      <c r="O7" s="17" t="s">
        <v>209</v>
      </c>
      <c r="P7" s="17" t="s">
        <v>182</v>
      </c>
      <c r="Q7" s="17" t="s">
        <v>187</v>
      </c>
    </row>
    <row r="8" spans="1:18" s="94" customFormat="1" x14ac:dyDescent="0.4">
      <c r="A8" s="284">
        <v>3089</v>
      </c>
      <c r="B8" s="180" t="s">
        <v>203</v>
      </c>
      <c r="C8" s="285"/>
      <c r="D8" s="285"/>
      <c r="E8" s="64"/>
      <c r="F8" s="64"/>
      <c r="G8" s="64">
        <f>SUM(37.49*45)*4.3333</f>
        <v>7310.4937650000011</v>
      </c>
      <c r="H8" s="64">
        <f>SUM(37.49*45)*4.3333</f>
        <v>7310.4937650000011</v>
      </c>
      <c r="I8" s="64">
        <f>+H8/4.3333</f>
        <v>1687.0500000000002</v>
      </c>
      <c r="J8" s="64">
        <f>+I8/45</f>
        <v>37.49</v>
      </c>
      <c r="K8" s="64">
        <v>120</v>
      </c>
      <c r="L8" s="285">
        <f>SUM(+G8*0.013)*0.6</f>
        <v>57.021851367000004</v>
      </c>
      <c r="M8" s="285">
        <f>SUM(+G8*0.013*0.6)</f>
        <v>57.021851367000004</v>
      </c>
      <c r="N8" s="285">
        <f>SUM(+G8*0.06)*0.6</f>
        <v>263.17777554000003</v>
      </c>
      <c r="O8" s="285">
        <f>SUM(+G8*0.06)*0.6</f>
        <v>263.17777554000003</v>
      </c>
      <c r="P8" s="285">
        <f t="shared" ref="P8:P58" si="0">+H8*0.005</f>
        <v>36.552468825000005</v>
      </c>
      <c r="Q8" s="285">
        <f t="shared" ref="Q8:Q58" si="1">+H8*0.005</f>
        <v>36.552468825000005</v>
      </c>
    </row>
    <row r="9" spans="1:18" s="94" customFormat="1" x14ac:dyDescent="0.4">
      <c r="A9" s="92">
        <v>2002</v>
      </c>
      <c r="B9" s="93" t="s">
        <v>3</v>
      </c>
      <c r="C9" s="64">
        <v>2198.91329</v>
      </c>
      <c r="D9" s="64">
        <f>+C9*0.06+C9</f>
        <v>2330.8480873999997</v>
      </c>
      <c r="E9" s="64">
        <f>+D9/4.3333</f>
        <v>537.89215780121378</v>
      </c>
      <c r="F9" s="64">
        <f t="shared" ref="F9:F16" si="2">+E9/45</f>
        <v>11.953159062249195</v>
      </c>
      <c r="G9" s="64">
        <f>SUM(D9*0.06)+D9</f>
        <v>2470.6989726439997</v>
      </c>
      <c r="H9" s="64">
        <f>SUM(20*45)*4.3333</f>
        <v>3899.9700000000003</v>
      </c>
      <c r="I9" s="64">
        <f>+H9/4.3333</f>
        <v>900</v>
      </c>
      <c r="J9" s="64">
        <f>+I9/45</f>
        <v>20</v>
      </c>
      <c r="K9" s="64">
        <v>120</v>
      </c>
      <c r="L9" s="285">
        <f t="shared" ref="L9:L24" si="3">SUM(+G9*0.013)*0.6</f>
        <v>19.271451986623198</v>
      </c>
      <c r="M9" s="285">
        <f t="shared" ref="M9:M24" si="4">SUM(+G9*0.013*0.6)</f>
        <v>19.271451986623198</v>
      </c>
      <c r="N9" s="285">
        <f t="shared" ref="N9:N24" si="5">SUM(+G9*0.06)*0.6</f>
        <v>88.945163015183979</v>
      </c>
      <c r="O9" s="285">
        <f t="shared" ref="O9:O24" si="6">SUM(+G9*0.06)*0.6</f>
        <v>88.945163015183979</v>
      </c>
      <c r="P9" s="285">
        <f t="shared" si="0"/>
        <v>19.499850000000002</v>
      </c>
      <c r="Q9" s="285">
        <f t="shared" si="1"/>
        <v>19.499850000000002</v>
      </c>
    </row>
    <row r="10" spans="1:18" s="94" customFormat="1" x14ac:dyDescent="0.4">
      <c r="A10" s="92">
        <v>2004</v>
      </c>
      <c r="B10" s="93" t="s">
        <v>1</v>
      </c>
      <c r="C10" s="64">
        <v>2827.1742300000001</v>
      </c>
      <c r="D10" s="64">
        <f t="shared" ref="D10:D60" si="7">+C10*0.06+C10</f>
        <v>2996.8046838</v>
      </c>
      <c r="E10" s="64">
        <f t="shared" ref="E10:E16" si="8">+D10/4.3333</f>
        <v>691.57563145870347</v>
      </c>
      <c r="F10" s="64">
        <f t="shared" si="2"/>
        <v>15.368347365748965</v>
      </c>
      <c r="G10" s="64">
        <f t="shared" ref="G10:G61" si="9">SUM(D10*0.06)+D10</f>
        <v>3176.6129648279998</v>
      </c>
      <c r="H10" s="64">
        <f>SUM(20*45)*4.3333</f>
        <v>3899.9700000000003</v>
      </c>
      <c r="I10" s="64">
        <f t="shared" ref="I10:I62" si="10">+H10/4.3333</f>
        <v>900</v>
      </c>
      <c r="J10" s="64">
        <f t="shared" ref="J10:J61" si="11">+I10/45</f>
        <v>20</v>
      </c>
      <c r="K10" s="64">
        <v>120</v>
      </c>
      <c r="L10" s="285">
        <f t="shared" si="3"/>
        <v>24.777581125658397</v>
      </c>
      <c r="M10" s="285">
        <f t="shared" si="4"/>
        <v>24.777581125658397</v>
      </c>
      <c r="N10" s="285">
        <f t="shared" si="5"/>
        <v>114.35806673380797</v>
      </c>
      <c r="O10" s="285">
        <f t="shared" si="6"/>
        <v>114.35806673380797</v>
      </c>
      <c r="P10" s="285">
        <f t="shared" si="0"/>
        <v>19.499850000000002</v>
      </c>
      <c r="Q10" s="285">
        <f t="shared" si="1"/>
        <v>19.499850000000002</v>
      </c>
    </row>
    <row r="11" spans="1:18" s="94" customFormat="1" x14ac:dyDescent="0.4">
      <c r="A11" s="92">
        <v>2006</v>
      </c>
      <c r="B11" s="93" t="s">
        <v>2</v>
      </c>
      <c r="C11" s="64">
        <v>4711.95705</v>
      </c>
      <c r="D11" s="64">
        <f t="shared" si="7"/>
        <v>4994.674473</v>
      </c>
      <c r="E11" s="64">
        <f t="shared" si="8"/>
        <v>1152.6260524311724</v>
      </c>
      <c r="F11" s="64">
        <f t="shared" si="2"/>
        <v>25.613912276248275</v>
      </c>
      <c r="G11" s="64">
        <f t="shared" si="9"/>
        <v>5294.3549413800001</v>
      </c>
      <c r="H11" s="64">
        <f t="shared" ref="H11:H59" si="12">SUM(D11*0.06)+D11</f>
        <v>5294.3549413800001</v>
      </c>
      <c r="I11" s="64">
        <f t="shared" si="10"/>
        <v>1221.7836155770428</v>
      </c>
      <c r="J11" s="64">
        <f t="shared" si="11"/>
        <v>27.150747012823174</v>
      </c>
      <c r="K11" s="64">
        <v>120</v>
      </c>
      <c r="L11" s="285">
        <f t="shared" si="3"/>
        <v>41.295968542763994</v>
      </c>
      <c r="M11" s="285">
        <f t="shared" si="4"/>
        <v>41.295968542763994</v>
      </c>
      <c r="N11" s="285">
        <f t="shared" si="5"/>
        <v>190.59677788967997</v>
      </c>
      <c r="O11" s="285">
        <f t="shared" si="6"/>
        <v>190.59677788967997</v>
      </c>
      <c r="P11" s="285">
        <f t="shared" si="0"/>
        <v>26.4717747069</v>
      </c>
      <c r="Q11" s="285">
        <f t="shared" si="1"/>
        <v>26.4717747069</v>
      </c>
    </row>
    <row r="12" spans="1:18" s="94" customFormat="1" x14ac:dyDescent="0.4">
      <c r="A12" s="92">
        <v>3036</v>
      </c>
      <c r="B12" s="180" t="s">
        <v>199</v>
      </c>
      <c r="C12" s="64">
        <v>1253.860326</v>
      </c>
      <c r="D12" s="64">
        <f>+C12*0.06+C12</f>
        <v>1329.0919455599999</v>
      </c>
      <c r="E12" s="64">
        <f>+D12/4.3333</f>
        <v>306.71588525142494</v>
      </c>
      <c r="F12" s="64">
        <f>+E12/45</f>
        <v>6.8159085611427761</v>
      </c>
      <c r="G12" s="64">
        <f>SUM(D12*0.06)+D12</f>
        <v>1408.8374622935999</v>
      </c>
      <c r="H12" s="64">
        <f t="shared" ref="H12:H46" si="13">SUM(20*45)*4.3333</f>
        <v>3899.9700000000003</v>
      </c>
      <c r="I12" s="64">
        <f>+H12/4.3333</f>
        <v>900</v>
      </c>
      <c r="J12" s="64">
        <f>+I12/45</f>
        <v>20</v>
      </c>
      <c r="K12" s="64">
        <v>120</v>
      </c>
      <c r="L12" s="285">
        <f t="shared" si="3"/>
        <v>10.988932205890078</v>
      </c>
      <c r="M12" s="285">
        <f t="shared" si="4"/>
        <v>10.988932205890078</v>
      </c>
      <c r="N12" s="285">
        <f t="shared" si="5"/>
        <v>50.718148642569595</v>
      </c>
      <c r="O12" s="285">
        <f t="shared" si="6"/>
        <v>50.718148642569595</v>
      </c>
      <c r="P12" s="285">
        <f t="shared" si="0"/>
        <v>19.499850000000002</v>
      </c>
      <c r="Q12" s="285">
        <f t="shared" si="1"/>
        <v>19.499850000000002</v>
      </c>
    </row>
    <row r="13" spans="1:18" s="94" customFormat="1" x14ac:dyDescent="0.4">
      <c r="A13" s="92">
        <v>3034</v>
      </c>
      <c r="B13" s="180" t="s">
        <v>200</v>
      </c>
      <c r="C13" s="64">
        <v>1929.0115850000002</v>
      </c>
      <c r="D13" s="64">
        <f>+C13*0.06+C13</f>
        <v>2044.7522801000002</v>
      </c>
      <c r="E13" s="64">
        <f>+D13/4.3333</f>
        <v>471.8695405580043</v>
      </c>
      <c r="F13" s="64">
        <f>+E13/45</f>
        <v>10.485989790177873</v>
      </c>
      <c r="G13" s="64">
        <f>SUM(25.05*45)*4.3333</f>
        <v>4884.7124250000006</v>
      </c>
      <c r="H13" s="64">
        <f>SUM(25.05*45)*4.3333</f>
        <v>4884.7124250000006</v>
      </c>
      <c r="I13" s="64">
        <f>+H13/4.3333</f>
        <v>1127.25</v>
      </c>
      <c r="J13" s="64">
        <f>+I13/45</f>
        <v>25.05</v>
      </c>
      <c r="K13" s="64">
        <v>120</v>
      </c>
      <c r="L13" s="285">
        <f t="shared" si="3"/>
        <v>38.100756914999998</v>
      </c>
      <c r="M13" s="285">
        <f t="shared" si="4"/>
        <v>38.100756914999998</v>
      </c>
      <c r="N13" s="285">
        <f t="shared" si="5"/>
        <v>175.84964730000002</v>
      </c>
      <c r="O13" s="285">
        <f t="shared" si="6"/>
        <v>175.84964730000002</v>
      </c>
      <c r="P13" s="285">
        <f t="shared" si="0"/>
        <v>24.423562125000004</v>
      </c>
      <c r="Q13" s="285">
        <f t="shared" si="1"/>
        <v>24.423562125000004</v>
      </c>
    </row>
    <row r="14" spans="1:18" s="94" customFormat="1" ht="27" customHeight="1" x14ac:dyDescent="0.4">
      <c r="A14" s="92">
        <v>3020</v>
      </c>
      <c r="B14" s="286" t="s">
        <v>201</v>
      </c>
      <c r="C14" s="64">
        <v>3055.8665799999999</v>
      </c>
      <c r="D14" s="64">
        <f>+C14*0.06+C14</f>
        <v>3239.2185747999997</v>
      </c>
      <c r="E14" s="64">
        <f t="shared" si="8"/>
        <v>747.51772893637633</v>
      </c>
      <c r="F14" s="64">
        <f t="shared" si="2"/>
        <v>16.611505087475031</v>
      </c>
      <c r="G14" s="64">
        <f t="shared" si="9"/>
        <v>3433.5716892879996</v>
      </c>
      <c r="H14" s="64">
        <f t="shared" ref="G14:H20" si="14">SUM(20*45)*4.3333</f>
        <v>3899.9700000000003</v>
      </c>
      <c r="I14" s="64">
        <f t="shared" si="10"/>
        <v>900</v>
      </c>
      <c r="J14" s="64">
        <f t="shared" si="11"/>
        <v>20</v>
      </c>
      <c r="K14" s="64">
        <v>120</v>
      </c>
      <c r="L14" s="285">
        <f t="shared" si="3"/>
        <v>26.781859176446392</v>
      </c>
      <c r="M14" s="285">
        <f t="shared" si="4"/>
        <v>26.781859176446392</v>
      </c>
      <c r="N14" s="285">
        <f t="shared" si="5"/>
        <v>123.60858081436798</v>
      </c>
      <c r="O14" s="285">
        <f t="shared" si="6"/>
        <v>123.60858081436798</v>
      </c>
      <c r="P14" s="285">
        <f t="shared" si="0"/>
        <v>19.499850000000002</v>
      </c>
      <c r="Q14" s="285">
        <f t="shared" si="1"/>
        <v>19.499850000000002</v>
      </c>
    </row>
    <row r="15" spans="1:18" s="94" customFormat="1" x14ac:dyDescent="0.4">
      <c r="A15" s="92">
        <v>3014</v>
      </c>
      <c r="B15" s="180" t="s">
        <v>202</v>
      </c>
      <c r="C15" s="64">
        <v>3411.1057580000002</v>
      </c>
      <c r="D15" s="64">
        <f t="shared" si="7"/>
        <v>3615.7721034800002</v>
      </c>
      <c r="E15" s="64">
        <f t="shared" si="8"/>
        <v>834.41536553665799</v>
      </c>
      <c r="F15" s="64">
        <f t="shared" si="2"/>
        <v>18.542563678592401</v>
      </c>
      <c r="G15" s="64">
        <f t="shared" si="9"/>
        <v>3832.7184296888004</v>
      </c>
      <c r="H15" s="64">
        <f t="shared" si="14"/>
        <v>3899.9700000000003</v>
      </c>
      <c r="I15" s="64">
        <f t="shared" si="10"/>
        <v>900</v>
      </c>
      <c r="J15" s="64">
        <f t="shared" si="11"/>
        <v>20</v>
      </c>
      <c r="K15" s="64">
        <v>120</v>
      </c>
      <c r="L15" s="285">
        <f t="shared" si="3"/>
        <v>29.895203751572641</v>
      </c>
      <c r="M15" s="285">
        <f t="shared" si="4"/>
        <v>29.895203751572641</v>
      </c>
      <c r="N15" s="285">
        <f t="shared" si="5"/>
        <v>137.97786346879681</v>
      </c>
      <c r="O15" s="285">
        <f t="shared" si="6"/>
        <v>137.97786346879681</v>
      </c>
      <c r="P15" s="285">
        <f t="shared" si="0"/>
        <v>19.499850000000002</v>
      </c>
      <c r="Q15" s="285">
        <f t="shared" si="1"/>
        <v>19.499850000000002</v>
      </c>
    </row>
    <row r="16" spans="1:18" s="94" customFormat="1" x14ac:dyDescent="0.4">
      <c r="A16" s="92">
        <v>3022</v>
      </c>
      <c r="B16" s="93" t="s">
        <v>4</v>
      </c>
      <c r="C16" s="64">
        <v>2347.4906279999996</v>
      </c>
      <c r="D16" s="64">
        <f t="shared" si="7"/>
        <v>2488.3400656799995</v>
      </c>
      <c r="E16" s="64">
        <f t="shared" si="8"/>
        <v>574.2367400549233</v>
      </c>
      <c r="F16" s="64">
        <f t="shared" si="2"/>
        <v>12.760816445664963</v>
      </c>
      <c r="G16" s="64">
        <f t="shared" si="9"/>
        <v>2637.6404696207996</v>
      </c>
      <c r="H16" s="64">
        <f t="shared" si="14"/>
        <v>3899.9700000000003</v>
      </c>
      <c r="I16" s="64">
        <f t="shared" si="10"/>
        <v>900</v>
      </c>
      <c r="J16" s="64">
        <f t="shared" si="11"/>
        <v>20</v>
      </c>
      <c r="K16" s="64">
        <v>120</v>
      </c>
      <c r="L16" s="285">
        <f t="shared" si="3"/>
        <v>20.573595663042237</v>
      </c>
      <c r="M16" s="285">
        <f t="shared" si="4"/>
        <v>20.573595663042237</v>
      </c>
      <c r="N16" s="285">
        <f t="shared" si="5"/>
        <v>94.955056906348773</v>
      </c>
      <c r="O16" s="285">
        <f t="shared" si="6"/>
        <v>94.955056906348773</v>
      </c>
      <c r="P16" s="285">
        <f t="shared" si="0"/>
        <v>19.499850000000002</v>
      </c>
      <c r="Q16" s="285">
        <f t="shared" si="1"/>
        <v>19.499850000000002</v>
      </c>
    </row>
    <row r="17" spans="1:17" s="94" customFormat="1" x14ac:dyDescent="0.4">
      <c r="A17" s="92">
        <v>4018</v>
      </c>
      <c r="B17" s="93" t="s">
        <v>160</v>
      </c>
      <c r="C17" s="64"/>
      <c r="D17" s="287"/>
      <c r="E17" s="287"/>
      <c r="F17" s="287"/>
      <c r="G17" s="64">
        <f t="shared" si="14"/>
        <v>3899.9700000000003</v>
      </c>
      <c r="H17" s="64">
        <f t="shared" si="14"/>
        <v>3899.9700000000003</v>
      </c>
      <c r="I17" s="64">
        <f t="shared" si="10"/>
        <v>900</v>
      </c>
      <c r="J17" s="64">
        <f t="shared" si="11"/>
        <v>20</v>
      </c>
      <c r="K17" s="64">
        <v>120</v>
      </c>
      <c r="L17" s="285">
        <f t="shared" si="3"/>
        <v>30.419765999999999</v>
      </c>
      <c r="M17" s="285">
        <f t="shared" si="4"/>
        <v>30.419765999999999</v>
      </c>
      <c r="N17" s="285">
        <f t="shared" si="5"/>
        <v>140.39892</v>
      </c>
      <c r="O17" s="285">
        <f t="shared" si="6"/>
        <v>140.39892</v>
      </c>
      <c r="P17" s="285">
        <f t="shared" si="0"/>
        <v>19.499850000000002</v>
      </c>
      <c r="Q17" s="285">
        <f t="shared" si="1"/>
        <v>19.499850000000002</v>
      </c>
    </row>
    <row r="18" spans="1:17" s="94" customFormat="1" x14ac:dyDescent="0.4">
      <c r="A18" s="92">
        <v>2010</v>
      </c>
      <c r="B18" s="93" t="s">
        <v>5</v>
      </c>
      <c r="C18" s="64">
        <v>2015.6127370000002</v>
      </c>
      <c r="D18" s="64">
        <f t="shared" si="7"/>
        <v>2136.5495012200004</v>
      </c>
      <c r="E18" s="64">
        <f t="shared" ref="E18:E67" si="15">+D18/4.3333</f>
        <v>493.05367761752018</v>
      </c>
      <c r="F18" s="64">
        <f t="shared" ref="F18:F67" si="16">+E18/45</f>
        <v>10.956748391500449</v>
      </c>
      <c r="G18" s="64">
        <f t="shared" si="9"/>
        <v>2264.7424712932002</v>
      </c>
      <c r="H18" s="64">
        <f t="shared" si="14"/>
        <v>3899.9700000000003</v>
      </c>
      <c r="I18" s="64">
        <f t="shared" si="10"/>
        <v>900</v>
      </c>
      <c r="J18" s="64">
        <f t="shared" si="11"/>
        <v>20</v>
      </c>
      <c r="K18" s="64">
        <v>120</v>
      </c>
      <c r="L18" s="285">
        <f t="shared" si="3"/>
        <v>17.664991276086958</v>
      </c>
      <c r="M18" s="285">
        <f t="shared" si="4"/>
        <v>17.664991276086958</v>
      </c>
      <c r="N18" s="285">
        <f t="shared" si="5"/>
        <v>81.530728966555202</v>
      </c>
      <c r="O18" s="285">
        <f t="shared" si="6"/>
        <v>81.530728966555202</v>
      </c>
      <c r="P18" s="285">
        <f t="shared" si="0"/>
        <v>19.499850000000002</v>
      </c>
      <c r="Q18" s="285">
        <f t="shared" si="1"/>
        <v>19.499850000000002</v>
      </c>
    </row>
    <row r="19" spans="1:17" s="94" customFormat="1" x14ac:dyDescent="0.4">
      <c r="A19" s="92">
        <v>2012</v>
      </c>
      <c r="B19" s="93" t="s">
        <v>8</v>
      </c>
      <c r="C19" s="64">
        <v>2116.6623249999998</v>
      </c>
      <c r="D19" s="64">
        <f>+C19*0.06+C19</f>
        <v>2243.6620644999998</v>
      </c>
      <c r="E19" s="64">
        <f t="shared" si="15"/>
        <v>517.77215159347372</v>
      </c>
      <c r="F19" s="64">
        <f t="shared" si="16"/>
        <v>11.506047813188305</v>
      </c>
      <c r="G19" s="64">
        <f t="shared" si="9"/>
        <v>2378.28178837</v>
      </c>
      <c r="H19" s="64">
        <f t="shared" si="14"/>
        <v>3899.9700000000003</v>
      </c>
      <c r="I19" s="64">
        <f t="shared" si="10"/>
        <v>900</v>
      </c>
      <c r="J19" s="64">
        <f t="shared" si="11"/>
        <v>20</v>
      </c>
      <c r="K19" s="64">
        <v>120</v>
      </c>
      <c r="L19" s="285">
        <f t="shared" si="3"/>
        <v>18.550597949285997</v>
      </c>
      <c r="M19" s="285">
        <f t="shared" si="4"/>
        <v>18.550597949285997</v>
      </c>
      <c r="N19" s="285">
        <f t="shared" si="5"/>
        <v>85.618144381319993</v>
      </c>
      <c r="O19" s="285">
        <f t="shared" si="6"/>
        <v>85.618144381319993</v>
      </c>
      <c r="P19" s="285">
        <f t="shared" si="0"/>
        <v>19.499850000000002</v>
      </c>
      <c r="Q19" s="285">
        <f t="shared" si="1"/>
        <v>19.499850000000002</v>
      </c>
    </row>
    <row r="20" spans="1:17" s="94" customFormat="1" x14ac:dyDescent="0.4">
      <c r="A20" s="92">
        <v>2014</v>
      </c>
      <c r="B20" s="93" t="s">
        <v>7</v>
      </c>
      <c r="C20" s="64">
        <v>2216.3475870000002</v>
      </c>
      <c r="D20" s="64">
        <f>+C20*0.06+C20</f>
        <v>2349.3284422200004</v>
      </c>
      <c r="E20" s="64">
        <f t="shared" si="15"/>
        <v>542.1568878729837</v>
      </c>
      <c r="F20" s="64">
        <f t="shared" si="16"/>
        <v>12.047930841621859</v>
      </c>
      <c r="G20" s="64">
        <f t="shared" si="9"/>
        <v>2490.2881487532004</v>
      </c>
      <c r="H20" s="64">
        <f t="shared" si="14"/>
        <v>3899.9700000000003</v>
      </c>
      <c r="I20" s="64">
        <f t="shared" si="10"/>
        <v>900</v>
      </c>
      <c r="J20" s="64">
        <f t="shared" si="11"/>
        <v>20</v>
      </c>
      <c r="K20" s="64">
        <v>120</v>
      </c>
      <c r="L20" s="285">
        <f t="shared" si="3"/>
        <v>19.42424756027496</v>
      </c>
      <c r="M20" s="285">
        <f t="shared" si="4"/>
        <v>19.42424756027496</v>
      </c>
      <c r="N20" s="285">
        <f t="shared" si="5"/>
        <v>89.650373355115207</v>
      </c>
      <c r="O20" s="285">
        <f t="shared" si="6"/>
        <v>89.650373355115207</v>
      </c>
      <c r="P20" s="285">
        <f t="shared" si="0"/>
        <v>19.499850000000002</v>
      </c>
      <c r="Q20" s="285">
        <f t="shared" si="1"/>
        <v>19.499850000000002</v>
      </c>
    </row>
    <row r="21" spans="1:17" s="94" customFormat="1" x14ac:dyDescent="0.4">
      <c r="A21" s="92">
        <v>2020</v>
      </c>
      <c r="B21" s="180" t="s">
        <v>162</v>
      </c>
      <c r="C21" s="64">
        <v>4156.8441130000001</v>
      </c>
      <c r="D21" s="64">
        <f t="shared" si="7"/>
        <v>4406.2547597800003</v>
      </c>
      <c r="E21" s="64">
        <f t="shared" si="15"/>
        <v>1016.8358433018716</v>
      </c>
      <c r="F21" s="64">
        <f t="shared" si="16"/>
        <v>22.596352073374923</v>
      </c>
      <c r="G21" s="64">
        <f t="shared" si="9"/>
        <v>4670.6300453668</v>
      </c>
      <c r="H21" s="64">
        <f t="shared" si="12"/>
        <v>4670.6300453668</v>
      </c>
      <c r="I21" s="64">
        <f t="shared" si="10"/>
        <v>1077.8459938999838</v>
      </c>
      <c r="J21" s="64">
        <f t="shared" si="11"/>
        <v>23.952133197777417</v>
      </c>
      <c r="K21" s="64">
        <v>120</v>
      </c>
      <c r="L21" s="285">
        <f t="shared" si="3"/>
        <v>36.430914353861034</v>
      </c>
      <c r="M21" s="285">
        <f t="shared" si="4"/>
        <v>36.430914353861034</v>
      </c>
      <c r="N21" s="285">
        <f t="shared" si="5"/>
        <v>168.14268163320477</v>
      </c>
      <c r="O21" s="285">
        <f t="shared" si="6"/>
        <v>168.14268163320477</v>
      </c>
      <c r="P21" s="285">
        <f t="shared" si="0"/>
        <v>23.353150226834</v>
      </c>
      <c r="Q21" s="285">
        <f t="shared" si="1"/>
        <v>23.353150226834</v>
      </c>
    </row>
    <row r="22" spans="1:17" s="94" customFormat="1" x14ac:dyDescent="0.4">
      <c r="A22" s="92">
        <v>2022</v>
      </c>
      <c r="B22" s="93" t="s">
        <v>9</v>
      </c>
      <c r="C22" s="64">
        <v>5541.5455390000006</v>
      </c>
      <c r="D22" s="64">
        <f t="shared" si="7"/>
        <v>5874.0382713400004</v>
      </c>
      <c r="E22" s="64">
        <f t="shared" si="15"/>
        <v>1355.5577207532365</v>
      </c>
      <c r="F22" s="64">
        <f t="shared" si="16"/>
        <v>30.123504905627478</v>
      </c>
      <c r="G22" s="64">
        <f t="shared" si="9"/>
        <v>6226.4805676204005</v>
      </c>
      <c r="H22" s="64">
        <f t="shared" si="12"/>
        <v>6226.4805676204005</v>
      </c>
      <c r="I22" s="64">
        <f t="shared" si="10"/>
        <v>1436.8911839984307</v>
      </c>
      <c r="J22" s="64">
        <f t="shared" si="11"/>
        <v>31.930915199965128</v>
      </c>
      <c r="K22" s="64">
        <v>120</v>
      </c>
      <c r="L22" s="285">
        <f t="shared" si="3"/>
        <v>48.566548427439123</v>
      </c>
      <c r="M22" s="285">
        <f t="shared" si="4"/>
        <v>48.566548427439123</v>
      </c>
      <c r="N22" s="285">
        <f t="shared" si="5"/>
        <v>224.1533004343344</v>
      </c>
      <c r="O22" s="285">
        <f t="shared" si="6"/>
        <v>224.1533004343344</v>
      </c>
      <c r="P22" s="285">
        <f t="shared" si="0"/>
        <v>31.132402838102003</v>
      </c>
      <c r="Q22" s="285">
        <f t="shared" si="1"/>
        <v>31.132402838102003</v>
      </c>
    </row>
    <row r="23" spans="1:17" s="94" customFormat="1" x14ac:dyDescent="0.4">
      <c r="A23" s="92">
        <v>2024</v>
      </c>
      <c r="B23" s="93" t="s">
        <v>11</v>
      </c>
      <c r="C23" s="64">
        <v>5817.4077830000006</v>
      </c>
      <c r="D23" s="64">
        <f>+C23*0.06+C23</f>
        <v>6166.4522499800005</v>
      </c>
      <c r="E23" s="64">
        <f t="shared" si="15"/>
        <v>1423.0383887522212</v>
      </c>
      <c r="F23" s="64">
        <f t="shared" si="16"/>
        <v>31.623075305604914</v>
      </c>
      <c r="G23" s="64">
        <f t="shared" si="9"/>
        <v>6536.4393849788003</v>
      </c>
      <c r="H23" s="64">
        <f t="shared" si="12"/>
        <v>6536.4393849788003</v>
      </c>
      <c r="I23" s="64">
        <f t="shared" si="10"/>
        <v>1508.4206920773543</v>
      </c>
      <c r="J23" s="64">
        <f t="shared" si="11"/>
        <v>33.520459823941209</v>
      </c>
      <c r="K23" s="64">
        <v>120</v>
      </c>
      <c r="L23" s="285">
        <f t="shared" si="3"/>
        <v>50.984227202834639</v>
      </c>
      <c r="M23" s="285">
        <f t="shared" si="4"/>
        <v>50.984227202834639</v>
      </c>
      <c r="N23" s="285">
        <f t="shared" si="5"/>
        <v>235.31181785923678</v>
      </c>
      <c r="O23" s="285">
        <f t="shared" si="6"/>
        <v>235.31181785923678</v>
      </c>
      <c r="P23" s="285">
        <f t="shared" si="0"/>
        <v>32.682196924894001</v>
      </c>
      <c r="Q23" s="285">
        <f t="shared" si="1"/>
        <v>32.682196924894001</v>
      </c>
    </row>
    <row r="24" spans="1:17" s="94" customFormat="1" x14ac:dyDescent="0.4">
      <c r="A24" s="92">
        <v>2026</v>
      </c>
      <c r="B24" s="93" t="s">
        <v>10</v>
      </c>
      <c r="C24" s="64">
        <v>6095.9874959999997</v>
      </c>
      <c r="D24" s="64">
        <f>+C24*0.06+C24</f>
        <v>6461.7467457599996</v>
      </c>
      <c r="E24" s="64">
        <f t="shared" si="15"/>
        <v>1491.1837965892043</v>
      </c>
      <c r="F24" s="64">
        <f t="shared" si="16"/>
        <v>33.137417701982322</v>
      </c>
      <c r="G24" s="64">
        <f t="shared" si="9"/>
        <v>6849.4515505055997</v>
      </c>
      <c r="H24" s="64">
        <f t="shared" si="12"/>
        <v>6849.4515505055997</v>
      </c>
      <c r="I24" s="64">
        <f t="shared" si="10"/>
        <v>1580.6548243845566</v>
      </c>
      <c r="J24" s="64">
        <f t="shared" si="11"/>
        <v>35.125662764101257</v>
      </c>
      <c r="K24" s="64">
        <v>120</v>
      </c>
      <c r="L24" s="285">
        <f t="shared" si="3"/>
        <v>53.425722093943669</v>
      </c>
      <c r="M24" s="285">
        <f t="shared" si="4"/>
        <v>53.425722093943669</v>
      </c>
      <c r="N24" s="285">
        <f t="shared" si="5"/>
        <v>246.58025581820155</v>
      </c>
      <c r="O24" s="285">
        <f t="shared" si="6"/>
        <v>246.58025581820155</v>
      </c>
      <c r="P24" s="285">
        <f t="shared" si="0"/>
        <v>34.247257752528</v>
      </c>
      <c r="Q24" s="285">
        <f t="shared" si="1"/>
        <v>34.247257752528</v>
      </c>
    </row>
    <row r="25" spans="1:17" s="94" customFormat="1" x14ac:dyDescent="0.4">
      <c r="A25" s="92">
        <v>2046</v>
      </c>
      <c r="B25" s="180" t="s">
        <v>69</v>
      </c>
      <c r="C25" s="64">
        <v>1762.9664010000001</v>
      </c>
      <c r="D25" s="64">
        <f>+C25*0.06+C25</f>
        <v>1868.7443850600002</v>
      </c>
      <c r="E25" s="64">
        <f t="shared" si="15"/>
        <v>431.25202156785821</v>
      </c>
      <c r="F25" s="64">
        <f t="shared" si="16"/>
        <v>9.5833782570635151</v>
      </c>
      <c r="G25" s="64"/>
      <c r="H25" s="64">
        <v>1304.3699999999999</v>
      </c>
      <c r="I25" s="64">
        <f t="shared" si="10"/>
        <v>301.01077700597693</v>
      </c>
      <c r="J25" s="64">
        <f t="shared" si="11"/>
        <v>6.6891283779105981</v>
      </c>
      <c r="K25" s="64">
        <v>120</v>
      </c>
      <c r="L25" s="64"/>
      <c r="M25" s="64"/>
      <c r="N25" s="64"/>
      <c r="O25" s="64"/>
      <c r="P25" s="285">
        <f t="shared" si="0"/>
        <v>6.5218499999999997</v>
      </c>
      <c r="Q25" s="285">
        <f t="shared" si="1"/>
        <v>6.5218499999999997</v>
      </c>
    </row>
    <row r="26" spans="1:17" s="94" customFormat="1" x14ac:dyDescent="0.4">
      <c r="A26" s="92">
        <v>2048</v>
      </c>
      <c r="B26" s="180" t="s">
        <v>66</v>
      </c>
      <c r="C26" s="64">
        <v>2036.099993</v>
      </c>
      <c r="D26" s="64">
        <f t="shared" si="7"/>
        <v>2158.2659925799999</v>
      </c>
      <c r="E26" s="64">
        <f t="shared" si="15"/>
        <v>498.0652141739551</v>
      </c>
      <c r="F26" s="64">
        <f t="shared" si="16"/>
        <v>11.068115870532335</v>
      </c>
      <c r="G26" s="64"/>
      <c r="H26" s="64">
        <v>2606.88</v>
      </c>
      <c r="I26" s="64">
        <f t="shared" si="10"/>
        <v>601.59231994092261</v>
      </c>
      <c r="J26" s="64">
        <f t="shared" si="11"/>
        <v>13.368718220909392</v>
      </c>
      <c r="K26" s="64">
        <v>120</v>
      </c>
      <c r="L26" s="64"/>
      <c r="M26" s="64"/>
      <c r="N26" s="64"/>
      <c r="O26" s="64"/>
      <c r="P26" s="285">
        <f t="shared" si="0"/>
        <v>13.034400000000002</v>
      </c>
      <c r="Q26" s="285">
        <f t="shared" si="1"/>
        <v>13.034400000000002</v>
      </c>
    </row>
    <row r="27" spans="1:17" s="94" customFormat="1" x14ac:dyDescent="0.4">
      <c r="A27" s="92">
        <v>2050</v>
      </c>
      <c r="B27" s="180" t="s">
        <v>67</v>
      </c>
      <c r="C27" s="64">
        <v>2358.3605040000002</v>
      </c>
      <c r="D27" s="64">
        <f t="shared" si="7"/>
        <v>2499.8621342400002</v>
      </c>
      <c r="E27" s="64">
        <f t="shared" si="15"/>
        <v>576.89569940691854</v>
      </c>
      <c r="F27" s="64">
        <f t="shared" si="16"/>
        <v>12.819904431264856</v>
      </c>
      <c r="G27" s="64"/>
      <c r="H27" s="64">
        <v>4021.78</v>
      </c>
      <c r="I27" s="64">
        <f t="shared" si="10"/>
        <v>928.11021623243255</v>
      </c>
      <c r="J27" s="64">
        <f t="shared" si="11"/>
        <v>20.624671471831835</v>
      </c>
      <c r="K27" s="64">
        <v>120</v>
      </c>
      <c r="L27" s="64"/>
      <c r="M27" s="64"/>
      <c r="N27" s="64"/>
      <c r="O27" s="64"/>
      <c r="P27" s="285">
        <f t="shared" si="0"/>
        <v>20.108900000000002</v>
      </c>
      <c r="Q27" s="285">
        <f t="shared" si="1"/>
        <v>20.108900000000002</v>
      </c>
    </row>
    <row r="28" spans="1:17" s="94" customFormat="1" x14ac:dyDescent="0.4">
      <c r="A28" s="92">
        <v>2052</v>
      </c>
      <c r="B28" s="180" t="s">
        <v>68</v>
      </c>
      <c r="C28" s="64">
        <v>2636.9513999999999</v>
      </c>
      <c r="D28" s="64">
        <f t="shared" si="7"/>
        <v>2795.1684839999998</v>
      </c>
      <c r="E28" s="64">
        <f t="shared" si="15"/>
        <v>645.04384279879071</v>
      </c>
      <c r="F28" s="64">
        <f t="shared" si="16"/>
        <v>14.334307617750905</v>
      </c>
      <c r="G28" s="64">
        <f t="shared" ref="G28:G32" si="17">SUM(D28*0.07)+D28</f>
        <v>2990.8302778799998</v>
      </c>
      <c r="H28" s="64">
        <v>5869.5</v>
      </c>
      <c r="I28" s="64">
        <f t="shared" si="10"/>
        <v>1354.5104193109178</v>
      </c>
      <c r="J28" s="64">
        <f t="shared" si="11"/>
        <v>30.100231540242618</v>
      </c>
      <c r="K28" s="64">
        <v>120</v>
      </c>
      <c r="L28" s="285">
        <f>SUM(+G28*0.013)*0.6</f>
        <v>23.328476167463997</v>
      </c>
      <c r="M28" s="285">
        <f>SUM(+G28*0.013)*0.6</f>
        <v>23.328476167463997</v>
      </c>
      <c r="N28" s="285">
        <f>SUM(+G28*0.06)*0.6</f>
        <v>107.66989000367998</v>
      </c>
      <c r="O28" s="285">
        <f>SUM(+G28*0.06)*0.6</f>
        <v>107.66989000367998</v>
      </c>
      <c r="P28" s="285">
        <f t="shared" si="0"/>
        <v>29.3475</v>
      </c>
      <c r="Q28" s="285">
        <f t="shared" si="1"/>
        <v>29.3475</v>
      </c>
    </row>
    <row r="29" spans="1:17" s="94" customFormat="1" x14ac:dyDescent="0.4">
      <c r="A29" s="92">
        <v>4000</v>
      </c>
      <c r="B29" s="180" t="s">
        <v>70</v>
      </c>
      <c r="C29" s="64">
        <v>1762.9664010000001</v>
      </c>
      <c r="D29" s="64">
        <f>+C29*0.06+C29</f>
        <v>1868.7443850600002</v>
      </c>
      <c r="E29" s="64">
        <f t="shared" si="15"/>
        <v>431.25202156785821</v>
      </c>
      <c r="F29" s="64">
        <f t="shared" si="16"/>
        <v>9.5833782570635151</v>
      </c>
      <c r="G29" s="64"/>
      <c r="H29" s="64">
        <v>1304.3699999999999</v>
      </c>
      <c r="I29" s="64">
        <f t="shared" si="10"/>
        <v>301.01077700597693</v>
      </c>
      <c r="J29" s="64">
        <f t="shared" si="11"/>
        <v>6.6891283779105981</v>
      </c>
      <c r="K29" s="64">
        <v>120</v>
      </c>
      <c r="L29" s="64"/>
      <c r="M29" s="64"/>
      <c r="N29" s="64"/>
      <c r="O29" s="64"/>
      <c r="P29" s="285">
        <f t="shared" si="0"/>
        <v>6.5218499999999997</v>
      </c>
      <c r="Q29" s="285">
        <f t="shared" si="1"/>
        <v>6.5218499999999997</v>
      </c>
    </row>
    <row r="30" spans="1:17" s="94" customFormat="1" x14ac:dyDescent="0.4">
      <c r="A30" s="92">
        <v>4001</v>
      </c>
      <c r="B30" s="180" t="s">
        <v>71</v>
      </c>
      <c r="C30" s="64">
        <v>2036.099993</v>
      </c>
      <c r="D30" s="64">
        <f>+C30*0.06+C30</f>
        <v>2158.2659925799999</v>
      </c>
      <c r="E30" s="64">
        <f t="shared" si="15"/>
        <v>498.0652141739551</v>
      </c>
      <c r="F30" s="64">
        <f t="shared" si="16"/>
        <v>11.068115870532335</v>
      </c>
      <c r="G30" s="64"/>
      <c r="H30" s="64">
        <v>2606.88</v>
      </c>
      <c r="I30" s="64">
        <f t="shared" si="10"/>
        <v>601.59231994092261</v>
      </c>
      <c r="J30" s="64">
        <f t="shared" si="11"/>
        <v>13.368718220909392</v>
      </c>
      <c r="K30" s="64">
        <v>120</v>
      </c>
      <c r="L30" s="64"/>
      <c r="M30" s="64"/>
      <c r="N30" s="64"/>
      <c r="O30" s="64"/>
      <c r="P30" s="285">
        <f t="shared" si="0"/>
        <v>13.034400000000002</v>
      </c>
      <c r="Q30" s="285">
        <f t="shared" si="1"/>
        <v>13.034400000000002</v>
      </c>
    </row>
    <row r="31" spans="1:17" s="94" customFormat="1" x14ac:dyDescent="0.4">
      <c r="A31" s="92">
        <v>4002</v>
      </c>
      <c r="B31" s="180" t="s">
        <v>72</v>
      </c>
      <c r="C31" s="64">
        <v>2358.3605040000002</v>
      </c>
      <c r="D31" s="64">
        <f>+C31*0.06+C31</f>
        <v>2499.8621342400002</v>
      </c>
      <c r="E31" s="64">
        <f t="shared" si="15"/>
        <v>576.89569940691854</v>
      </c>
      <c r="F31" s="64">
        <f t="shared" si="16"/>
        <v>12.819904431264856</v>
      </c>
      <c r="G31" s="64"/>
      <c r="H31" s="64">
        <v>4021.78</v>
      </c>
      <c r="I31" s="64">
        <f t="shared" si="10"/>
        <v>928.11021623243255</v>
      </c>
      <c r="J31" s="64">
        <f t="shared" si="11"/>
        <v>20.624671471831835</v>
      </c>
      <c r="K31" s="64">
        <v>120</v>
      </c>
      <c r="L31" s="64"/>
      <c r="M31" s="64"/>
      <c r="N31" s="64"/>
      <c r="O31" s="64"/>
      <c r="P31" s="285">
        <f t="shared" si="0"/>
        <v>20.108900000000002</v>
      </c>
      <c r="Q31" s="285">
        <f t="shared" si="1"/>
        <v>20.108900000000002</v>
      </c>
    </row>
    <row r="32" spans="1:17" s="94" customFormat="1" x14ac:dyDescent="0.4">
      <c r="A32" s="92">
        <v>4003</v>
      </c>
      <c r="B32" s="180" t="s">
        <v>73</v>
      </c>
      <c r="C32" s="64">
        <v>2636.9513999999999</v>
      </c>
      <c r="D32" s="64">
        <f>+C32*0.06+C32</f>
        <v>2795.1684839999998</v>
      </c>
      <c r="E32" s="64">
        <f t="shared" si="15"/>
        <v>645.04384279879071</v>
      </c>
      <c r="F32" s="64">
        <f t="shared" si="16"/>
        <v>14.334307617750905</v>
      </c>
      <c r="G32" s="64">
        <f t="shared" si="17"/>
        <v>2990.8302778799998</v>
      </c>
      <c r="H32" s="64">
        <v>5869.5</v>
      </c>
      <c r="I32" s="64">
        <f t="shared" si="10"/>
        <v>1354.5104193109178</v>
      </c>
      <c r="J32" s="64">
        <f t="shared" si="11"/>
        <v>30.100231540242618</v>
      </c>
      <c r="K32" s="64">
        <v>120</v>
      </c>
      <c r="L32" s="285">
        <f>SUM(+G32*0.013)*0.6</f>
        <v>23.328476167463997</v>
      </c>
      <c r="M32" s="285">
        <f>SUM(+G32*0.013)*0.6</f>
        <v>23.328476167463997</v>
      </c>
      <c r="N32" s="285">
        <f>SUM(+G32*0.06)*0.6</f>
        <v>107.66989000367998</v>
      </c>
      <c r="O32" s="285">
        <f>SUM(+G32*0.06)*0.6</f>
        <v>107.66989000367998</v>
      </c>
      <c r="P32" s="285">
        <f t="shared" si="0"/>
        <v>29.3475</v>
      </c>
      <c r="Q32" s="285">
        <f t="shared" si="1"/>
        <v>29.3475</v>
      </c>
    </row>
    <row r="33" spans="1:17" s="94" customFormat="1" x14ac:dyDescent="0.4">
      <c r="A33" s="92">
        <v>3032</v>
      </c>
      <c r="B33" s="180" t="s">
        <v>141</v>
      </c>
      <c r="C33" s="64">
        <v>5769.8576670000002</v>
      </c>
      <c r="D33" s="64">
        <f t="shared" si="7"/>
        <v>6116.04912702</v>
      </c>
      <c r="E33" s="64">
        <f t="shared" si="15"/>
        <v>1411.4068093646872</v>
      </c>
      <c r="F33" s="64">
        <f t="shared" si="16"/>
        <v>31.364595763659715</v>
      </c>
      <c r="G33" s="64">
        <f t="shared" si="9"/>
        <v>6483.0120746412003</v>
      </c>
      <c r="H33" s="64">
        <f t="shared" si="12"/>
        <v>6483.0120746412003</v>
      </c>
      <c r="I33" s="64">
        <f t="shared" si="10"/>
        <v>1496.0912179265686</v>
      </c>
      <c r="J33" s="64">
        <f t="shared" si="11"/>
        <v>33.246471509479299</v>
      </c>
      <c r="K33" s="64">
        <v>120</v>
      </c>
      <c r="L33" s="285">
        <f t="shared" ref="L33:L64" si="18">SUM(+G33*0.013)*0.6</f>
        <v>50.567494182201365</v>
      </c>
      <c r="M33" s="285">
        <f t="shared" ref="M33:M64" si="19">SUM(+G33*0.013*0.6)</f>
        <v>50.567494182201365</v>
      </c>
      <c r="N33" s="285">
        <f t="shared" ref="N33:N64" si="20">SUM(+G33*0.06)*0.6</f>
        <v>233.38843468708319</v>
      </c>
      <c r="O33" s="285">
        <f t="shared" ref="O33:O64" si="21">SUM(+G33*0.06)*0.6</f>
        <v>233.38843468708319</v>
      </c>
      <c r="P33" s="285">
        <f t="shared" si="0"/>
        <v>32.415060373206003</v>
      </c>
      <c r="Q33" s="285">
        <f t="shared" si="1"/>
        <v>32.415060373206003</v>
      </c>
    </row>
    <row r="34" spans="1:17" s="94" customFormat="1" x14ac:dyDescent="0.4">
      <c r="A34" s="92">
        <v>2060</v>
      </c>
      <c r="B34" s="93" t="s">
        <v>13</v>
      </c>
      <c r="C34" s="64">
        <v>5840.6125080000002</v>
      </c>
      <c r="D34" s="64">
        <f t="shared" si="7"/>
        <v>6191.0492584800004</v>
      </c>
      <c r="E34" s="64">
        <f t="shared" si="15"/>
        <v>1428.7146651466549</v>
      </c>
      <c r="F34" s="64">
        <f t="shared" si="16"/>
        <v>31.749214781036773</v>
      </c>
      <c r="G34" s="64">
        <f t="shared" si="9"/>
        <v>6562.5122139888008</v>
      </c>
      <c r="H34" s="64">
        <f t="shared" si="12"/>
        <v>6562.5122139888008</v>
      </c>
      <c r="I34" s="64">
        <f t="shared" si="10"/>
        <v>1514.4375450554544</v>
      </c>
      <c r="J34" s="64">
        <f t="shared" si="11"/>
        <v>33.654167667898989</v>
      </c>
      <c r="K34" s="64">
        <v>120</v>
      </c>
      <c r="L34" s="285">
        <f t="shared" si="18"/>
        <v>51.187595269112641</v>
      </c>
      <c r="M34" s="285">
        <f t="shared" si="19"/>
        <v>51.187595269112641</v>
      </c>
      <c r="N34" s="285">
        <f t="shared" si="20"/>
        <v>236.25043970359678</v>
      </c>
      <c r="O34" s="285">
        <f t="shared" si="21"/>
        <v>236.25043970359678</v>
      </c>
      <c r="P34" s="285">
        <f t="shared" si="0"/>
        <v>32.812561069944003</v>
      </c>
      <c r="Q34" s="285">
        <f t="shared" si="1"/>
        <v>32.812561069944003</v>
      </c>
    </row>
    <row r="35" spans="1:17" s="94" customFormat="1" x14ac:dyDescent="0.4">
      <c r="A35" s="92">
        <v>2062</v>
      </c>
      <c r="B35" s="93" t="s">
        <v>15</v>
      </c>
      <c r="C35" s="64">
        <v>6132.8913959999991</v>
      </c>
      <c r="D35" s="64">
        <f>+C35*0.06+C35</f>
        <v>6500.864879759999</v>
      </c>
      <c r="E35" s="64">
        <f t="shared" si="15"/>
        <v>1500.2111277225206</v>
      </c>
      <c r="F35" s="64">
        <f t="shared" si="16"/>
        <v>33.338025060500456</v>
      </c>
      <c r="G35" s="64">
        <f t="shared" si="9"/>
        <v>6890.9167725455991</v>
      </c>
      <c r="H35" s="64">
        <f t="shared" si="12"/>
        <v>6890.9167725455991</v>
      </c>
      <c r="I35" s="64">
        <f t="shared" si="10"/>
        <v>1590.2237953858719</v>
      </c>
      <c r="J35" s="64">
        <f t="shared" si="11"/>
        <v>35.338306564130484</v>
      </c>
      <c r="K35" s="64">
        <v>120</v>
      </c>
      <c r="L35" s="285">
        <f t="shared" si="18"/>
        <v>53.749150825855672</v>
      </c>
      <c r="M35" s="285">
        <f t="shared" si="19"/>
        <v>53.749150825855672</v>
      </c>
      <c r="N35" s="285">
        <f t="shared" si="20"/>
        <v>248.07300381164157</v>
      </c>
      <c r="O35" s="285">
        <f t="shared" si="21"/>
        <v>248.07300381164157</v>
      </c>
      <c r="P35" s="285">
        <f t="shared" si="0"/>
        <v>34.454583862727993</v>
      </c>
      <c r="Q35" s="285">
        <f t="shared" si="1"/>
        <v>34.454583862727993</v>
      </c>
    </row>
    <row r="36" spans="1:17" s="94" customFormat="1" x14ac:dyDescent="0.4">
      <c r="A36" s="92">
        <v>2064</v>
      </c>
      <c r="B36" s="93" t="s">
        <v>14</v>
      </c>
      <c r="C36" s="64">
        <v>6425.0808200000001</v>
      </c>
      <c r="D36" s="64">
        <f>+C36*0.06+C36</f>
        <v>6810.5856691999998</v>
      </c>
      <c r="E36" s="64">
        <f t="shared" si="15"/>
        <v>1571.6857058592757</v>
      </c>
      <c r="F36" s="64">
        <f t="shared" si="16"/>
        <v>34.926349019095014</v>
      </c>
      <c r="G36" s="64">
        <f t="shared" si="9"/>
        <v>7219.2208093519994</v>
      </c>
      <c r="H36" s="64">
        <f t="shared" si="12"/>
        <v>7219.2208093519994</v>
      </c>
      <c r="I36" s="64">
        <f t="shared" si="10"/>
        <v>1665.986848210832</v>
      </c>
      <c r="J36" s="64">
        <f t="shared" si="11"/>
        <v>37.021929960240712</v>
      </c>
      <c r="K36" s="64">
        <v>120</v>
      </c>
      <c r="L36" s="285">
        <f t="shared" si="18"/>
        <v>56.309922312945595</v>
      </c>
      <c r="M36" s="285">
        <f t="shared" si="19"/>
        <v>56.309922312945595</v>
      </c>
      <c r="N36" s="285">
        <f t="shared" si="20"/>
        <v>259.89194913667194</v>
      </c>
      <c r="O36" s="285">
        <f t="shared" si="21"/>
        <v>259.89194913667194</v>
      </c>
      <c r="P36" s="285">
        <f t="shared" si="0"/>
        <v>36.096104046759997</v>
      </c>
      <c r="Q36" s="285">
        <f t="shared" si="1"/>
        <v>36.096104046759997</v>
      </c>
    </row>
    <row r="37" spans="1:17" s="94" customFormat="1" x14ac:dyDescent="0.4">
      <c r="A37" s="92">
        <v>3030</v>
      </c>
      <c r="B37" s="180" t="s">
        <v>142</v>
      </c>
      <c r="C37" s="64">
        <v>4354.6042850000003</v>
      </c>
      <c r="D37" s="64">
        <f t="shared" si="7"/>
        <v>4615.8805421000006</v>
      </c>
      <c r="E37" s="64">
        <f t="shared" si="15"/>
        <v>1065.2113959568919</v>
      </c>
      <c r="F37" s="64">
        <f t="shared" si="16"/>
        <v>23.6713643545976</v>
      </c>
      <c r="G37" s="64">
        <f t="shared" si="9"/>
        <v>4892.8333746260005</v>
      </c>
      <c r="H37" s="64">
        <f t="shared" si="12"/>
        <v>4892.8333746260005</v>
      </c>
      <c r="I37" s="64">
        <f t="shared" si="10"/>
        <v>1129.1240797143055</v>
      </c>
      <c r="J37" s="64">
        <f t="shared" si="11"/>
        <v>25.091646215873457</v>
      </c>
      <c r="K37" s="64">
        <v>120</v>
      </c>
      <c r="L37" s="285">
        <f t="shared" si="18"/>
        <v>38.164100322082803</v>
      </c>
      <c r="M37" s="285">
        <f t="shared" si="19"/>
        <v>38.164100322082803</v>
      </c>
      <c r="N37" s="285">
        <f t="shared" si="20"/>
        <v>176.142001486536</v>
      </c>
      <c r="O37" s="285">
        <f t="shared" si="21"/>
        <v>176.142001486536</v>
      </c>
      <c r="P37" s="285">
        <f t="shared" si="0"/>
        <v>24.464166873130004</v>
      </c>
      <c r="Q37" s="285">
        <f t="shared" si="1"/>
        <v>24.464166873130004</v>
      </c>
    </row>
    <row r="38" spans="1:17" s="94" customFormat="1" x14ac:dyDescent="0.4">
      <c r="A38" s="92">
        <v>2054</v>
      </c>
      <c r="B38" s="93" t="s">
        <v>16</v>
      </c>
      <c r="C38" s="64">
        <v>4849.2060089999995</v>
      </c>
      <c r="D38" s="64">
        <f t="shared" si="7"/>
        <v>5140.1583695399995</v>
      </c>
      <c r="E38" s="64">
        <f t="shared" si="15"/>
        <v>1186.1995175824427</v>
      </c>
      <c r="F38" s="64">
        <f t="shared" si="16"/>
        <v>26.359989279609838</v>
      </c>
      <c r="G38" s="64">
        <f t="shared" si="9"/>
        <v>5448.5678717123992</v>
      </c>
      <c r="H38" s="64">
        <f t="shared" si="12"/>
        <v>5448.5678717123992</v>
      </c>
      <c r="I38" s="64">
        <f t="shared" si="10"/>
        <v>1257.3714886373891</v>
      </c>
      <c r="J38" s="64">
        <f t="shared" si="11"/>
        <v>27.941588636386424</v>
      </c>
      <c r="K38" s="64">
        <v>120</v>
      </c>
      <c r="L38" s="285">
        <f t="shared" si="18"/>
        <v>42.498829399356708</v>
      </c>
      <c r="M38" s="285">
        <f t="shared" si="19"/>
        <v>42.498829399356708</v>
      </c>
      <c r="N38" s="285">
        <f t="shared" si="20"/>
        <v>196.14844338164636</v>
      </c>
      <c r="O38" s="285">
        <f t="shared" si="21"/>
        <v>196.14844338164636</v>
      </c>
      <c r="P38" s="285">
        <f t="shared" si="0"/>
        <v>27.242839358561998</v>
      </c>
      <c r="Q38" s="285">
        <f t="shared" si="1"/>
        <v>27.242839358561998</v>
      </c>
    </row>
    <row r="39" spans="1:17" s="94" customFormat="1" x14ac:dyDescent="0.4">
      <c r="A39" s="92">
        <v>2056</v>
      </c>
      <c r="B39" s="93" t="s">
        <v>18</v>
      </c>
      <c r="C39" s="64">
        <v>5092.2796969999999</v>
      </c>
      <c r="D39" s="64">
        <f>+C39*0.06+C39</f>
        <v>5397.8164788200002</v>
      </c>
      <c r="E39" s="64">
        <f t="shared" si="15"/>
        <v>1245.6595386472202</v>
      </c>
      <c r="F39" s="64">
        <f t="shared" si="16"/>
        <v>27.681323081049339</v>
      </c>
      <c r="G39" s="64">
        <f t="shared" si="9"/>
        <v>5721.6854675492004</v>
      </c>
      <c r="H39" s="64">
        <f t="shared" si="12"/>
        <v>5721.6854675492004</v>
      </c>
      <c r="I39" s="64">
        <f t="shared" si="10"/>
        <v>1320.3991109660535</v>
      </c>
      <c r="J39" s="64">
        <f t="shared" si="11"/>
        <v>29.342202465912301</v>
      </c>
      <c r="K39" s="64">
        <v>120</v>
      </c>
      <c r="L39" s="285">
        <f t="shared" si="18"/>
        <v>44.629146646883761</v>
      </c>
      <c r="M39" s="285">
        <f t="shared" si="19"/>
        <v>44.629146646883761</v>
      </c>
      <c r="N39" s="285">
        <f t="shared" si="20"/>
        <v>205.98067683177121</v>
      </c>
      <c r="O39" s="285">
        <f t="shared" si="21"/>
        <v>205.98067683177121</v>
      </c>
      <c r="P39" s="285">
        <f t="shared" si="0"/>
        <v>28.608427337746004</v>
      </c>
      <c r="Q39" s="285">
        <f t="shared" si="1"/>
        <v>28.608427337746004</v>
      </c>
    </row>
    <row r="40" spans="1:17" s="94" customFormat="1" x14ac:dyDescent="0.4">
      <c r="A40" s="92">
        <v>2058</v>
      </c>
      <c r="B40" s="93" t="s">
        <v>17</v>
      </c>
      <c r="C40" s="64">
        <v>5333.9778760000008</v>
      </c>
      <c r="D40" s="64">
        <f>+C40*0.06+C40</f>
        <v>5654.016548560001</v>
      </c>
      <c r="E40" s="64">
        <f t="shared" si="15"/>
        <v>1304.7830864606651</v>
      </c>
      <c r="F40" s="64">
        <f t="shared" si="16"/>
        <v>28.995179699125892</v>
      </c>
      <c r="G40" s="64">
        <f t="shared" si="9"/>
        <v>5993.2575414736011</v>
      </c>
      <c r="H40" s="64">
        <f t="shared" si="12"/>
        <v>5993.2575414736011</v>
      </c>
      <c r="I40" s="64">
        <f t="shared" si="10"/>
        <v>1383.0700716483052</v>
      </c>
      <c r="J40" s="64">
        <f t="shared" si="11"/>
        <v>30.73489048107345</v>
      </c>
      <c r="K40" s="64">
        <v>120</v>
      </c>
      <c r="L40" s="285">
        <f t="shared" si="18"/>
        <v>46.747408823494084</v>
      </c>
      <c r="M40" s="285">
        <f t="shared" si="19"/>
        <v>46.747408823494084</v>
      </c>
      <c r="N40" s="285">
        <f t="shared" si="20"/>
        <v>215.75727149304964</v>
      </c>
      <c r="O40" s="285">
        <f t="shared" si="21"/>
        <v>215.75727149304964</v>
      </c>
      <c r="P40" s="285">
        <f t="shared" si="0"/>
        <v>29.966287707368007</v>
      </c>
      <c r="Q40" s="285">
        <f t="shared" si="1"/>
        <v>29.966287707368007</v>
      </c>
    </row>
    <row r="41" spans="1:17" s="94" customFormat="1" x14ac:dyDescent="0.4">
      <c r="A41" s="92">
        <v>3040</v>
      </c>
      <c r="B41" s="93" t="s">
        <v>19</v>
      </c>
      <c r="C41" s="64">
        <v>1948.6509999999998</v>
      </c>
      <c r="D41" s="64">
        <f>+C41*0.06+C41</f>
        <v>2065.57006</v>
      </c>
      <c r="E41" s="64">
        <f t="shared" si="15"/>
        <v>476.67368056677356</v>
      </c>
      <c r="F41" s="64">
        <f t="shared" si="16"/>
        <v>10.592748457039413</v>
      </c>
      <c r="G41" s="64">
        <f t="shared" si="9"/>
        <v>2189.5042635999998</v>
      </c>
      <c r="H41" s="64">
        <f t="shared" si="13"/>
        <v>3899.9700000000003</v>
      </c>
      <c r="I41" s="64">
        <f t="shared" si="10"/>
        <v>900</v>
      </c>
      <c r="J41" s="64">
        <f t="shared" si="11"/>
        <v>20</v>
      </c>
      <c r="K41" s="64">
        <v>120</v>
      </c>
      <c r="L41" s="285">
        <f t="shared" si="18"/>
        <v>17.078133256079997</v>
      </c>
      <c r="M41" s="285">
        <f t="shared" si="19"/>
        <v>17.078133256079997</v>
      </c>
      <c r="N41" s="285">
        <f t="shared" si="20"/>
        <v>78.822153489599998</v>
      </c>
      <c r="O41" s="285">
        <f t="shared" si="21"/>
        <v>78.822153489599998</v>
      </c>
      <c r="P41" s="285">
        <f t="shared" si="0"/>
        <v>19.499850000000002</v>
      </c>
      <c r="Q41" s="285">
        <f t="shared" si="1"/>
        <v>19.499850000000002</v>
      </c>
    </row>
    <row r="42" spans="1:17" s="94" customFormat="1" x14ac:dyDescent="0.4">
      <c r="A42" s="92">
        <v>3084</v>
      </c>
      <c r="B42" s="93" t="s">
        <v>103</v>
      </c>
      <c r="C42" s="64">
        <v>2005.414</v>
      </c>
      <c r="D42" s="64">
        <f>+C42*0.06+C42</f>
        <v>2125.73884</v>
      </c>
      <c r="E42" s="64">
        <f t="shared" si="15"/>
        <v>490.55889045300341</v>
      </c>
      <c r="F42" s="64">
        <f t="shared" si="16"/>
        <v>10.901308676733409</v>
      </c>
      <c r="G42" s="64">
        <f t="shared" si="9"/>
        <v>2253.2831704</v>
      </c>
      <c r="H42" s="64">
        <f t="shared" si="13"/>
        <v>3899.9700000000003</v>
      </c>
      <c r="I42" s="64">
        <f t="shared" si="10"/>
        <v>900</v>
      </c>
      <c r="J42" s="64">
        <f t="shared" si="11"/>
        <v>20</v>
      </c>
      <c r="K42" s="64">
        <v>120</v>
      </c>
      <c r="L42" s="285">
        <f t="shared" si="18"/>
        <v>17.575608729119999</v>
      </c>
      <c r="M42" s="285">
        <f t="shared" si="19"/>
        <v>17.575608729119999</v>
      </c>
      <c r="N42" s="285">
        <f t="shared" si="20"/>
        <v>81.118194134399985</v>
      </c>
      <c r="O42" s="285">
        <f t="shared" si="21"/>
        <v>81.118194134399985</v>
      </c>
      <c r="P42" s="285">
        <f t="shared" si="0"/>
        <v>19.499850000000002</v>
      </c>
      <c r="Q42" s="285">
        <f t="shared" si="1"/>
        <v>19.499850000000002</v>
      </c>
    </row>
    <row r="43" spans="1:17" s="94" customFormat="1" x14ac:dyDescent="0.4">
      <c r="A43" s="92">
        <v>3038</v>
      </c>
      <c r="B43" s="93" t="s">
        <v>102</v>
      </c>
      <c r="C43" s="64">
        <v>2339.6401619999997</v>
      </c>
      <c r="D43" s="64">
        <f t="shared" si="7"/>
        <v>2480.0185717199997</v>
      </c>
      <c r="E43" s="64">
        <f t="shared" si="15"/>
        <v>572.31638052292703</v>
      </c>
      <c r="F43" s="64">
        <f t="shared" si="16"/>
        <v>12.718141789398379</v>
      </c>
      <c r="G43" s="64">
        <f t="shared" si="9"/>
        <v>2628.8196860231997</v>
      </c>
      <c r="H43" s="64">
        <f t="shared" si="13"/>
        <v>3899.9700000000003</v>
      </c>
      <c r="I43" s="64">
        <f t="shared" si="10"/>
        <v>900</v>
      </c>
      <c r="J43" s="64">
        <f t="shared" si="11"/>
        <v>20</v>
      </c>
      <c r="K43" s="64">
        <v>120</v>
      </c>
      <c r="L43" s="285">
        <f t="shared" si="18"/>
        <v>20.504793550980956</v>
      </c>
      <c r="M43" s="285">
        <f t="shared" si="19"/>
        <v>20.504793550980956</v>
      </c>
      <c r="N43" s="285">
        <f t="shared" si="20"/>
        <v>94.637508696835184</v>
      </c>
      <c r="O43" s="285">
        <f t="shared" si="21"/>
        <v>94.637508696835184</v>
      </c>
      <c r="P43" s="285">
        <f t="shared" si="0"/>
        <v>19.499850000000002</v>
      </c>
      <c r="Q43" s="285">
        <f t="shared" si="1"/>
        <v>19.499850000000002</v>
      </c>
    </row>
    <row r="44" spans="1:17" s="94" customFormat="1" x14ac:dyDescent="0.4">
      <c r="A44" s="284">
        <v>3088</v>
      </c>
      <c r="B44" s="180" t="s">
        <v>197</v>
      </c>
      <c r="C44" s="64"/>
      <c r="D44" s="64"/>
      <c r="E44" s="64"/>
      <c r="F44" s="64"/>
      <c r="G44" s="64">
        <f>SUM(11.69*45)*4.3333</f>
        <v>2279.5324649999998</v>
      </c>
      <c r="H44" s="64">
        <f t="shared" ref="H44" si="22">SUM(20*45)*4.3333</f>
        <v>3899.9700000000003</v>
      </c>
      <c r="I44" s="64">
        <f t="shared" si="10"/>
        <v>900</v>
      </c>
      <c r="J44" s="64">
        <f t="shared" si="11"/>
        <v>20</v>
      </c>
      <c r="K44" s="64">
        <v>120</v>
      </c>
      <c r="L44" s="285">
        <f t="shared" si="18"/>
        <v>17.780353226999996</v>
      </c>
      <c r="M44" s="285">
        <f t="shared" si="19"/>
        <v>17.780353226999996</v>
      </c>
      <c r="N44" s="285">
        <f t="shared" si="20"/>
        <v>82.063168739999995</v>
      </c>
      <c r="O44" s="285">
        <f t="shared" si="21"/>
        <v>82.063168739999995</v>
      </c>
      <c r="P44" s="285">
        <f t="shared" si="0"/>
        <v>19.499850000000002</v>
      </c>
      <c r="Q44" s="285">
        <f t="shared" si="1"/>
        <v>19.499850000000002</v>
      </c>
    </row>
    <row r="45" spans="1:17" s="94" customFormat="1" x14ac:dyDescent="0.4">
      <c r="A45" s="284">
        <v>3087</v>
      </c>
      <c r="B45" s="180" t="s">
        <v>198</v>
      </c>
      <c r="C45" s="64">
        <v>2572.09</v>
      </c>
      <c r="D45" s="64">
        <f t="shared" si="7"/>
        <v>2726.4154000000003</v>
      </c>
      <c r="E45" s="64">
        <f t="shared" si="15"/>
        <v>629.17762444326502</v>
      </c>
      <c r="F45" s="64">
        <f t="shared" si="16"/>
        <v>13.981724987628111</v>
      </c>
      <c r="G45" s="64">
        <f t="shared" ref="G45:H45" si="23">SUM(20*45)*4.3333</f>
        <v>3899.9700000000003</v>
      </c>
      <c r="H45" s="64">
        <f t="shared" si="23"/>
        <v>3899.9700000000003</v>
      </c>
      <c r="I45" s="64">
        <f t="shared" si="10"/>
        <v>900</v>
      </c>
      <c r="J45" s="64">
        <f t="shared" si="11"/>
        <v>20</v>
      </c>
      <c r="K45" s="64">
        <v>120</v>
      </c>
      <c r="L45" s="285">
        <f t="shared" si="18"/>
        <v>30.419765999999999</v>
      </c>
      <c r="M45" s="285">
        <f t="shared" si="19"/>
        <v>30.419765999999999</v>
      </c>
      <c r="N45" s="285">
        <f t="shared" si="20"/>
        <v>140.39892</v>
      </c>
      <c r="O45" s="285">
        <f t="shared" si="21"/>
        <v>140.39892</v>
      </c>
      <c r="P45" s="285">
        <f t="shared" si="0"/>
        <v>19.499850000000002</v>
      </c>
      <c r="Q45" s="285">
        <f t="shared" si="1"/>
        <v>19.499850000000002</v>
      </c>
    </row>
    <row r="46" spans="1:17" s="94" customFormat="1" x14ac:dyDescent="0.4">
      <c r="A46" s="92">
        <v>2067</v>
      </c>
      <c r="B46" s="93" t="s">
        <v>27</v>
      </c>
      <c r="C46" s="64">
        <v>2676.5615860000003</v>
      </c>
      <c r="D46" s="64">
        <f>+C46*0.06+C46</f>
        <v>2837.1552811600004</v>
      </c>
      <c r="E46" s="64">
        <f t="shared" si="15"/>
        <v>654.73317821521709</v>
      </c>
      <c r="F46" s="64">
        <f t="shared" si="16"/>
        <v>14.549626182560379</v>
      </c>
      <c r="G46" s="64">
        <f t="shared" si="9"/>
        <v>3007.3845980296005</v>
      </c>
      <c r="H46" s="64">
        <f t="shared" si="13"/>
        <v>3899.9700000000003</v>
      </c>
      <c r="I46" s="64">
        <f t="shared" si="10"/>
        <v>900</v>
      </c>
      <c r="J46" s="64">
        <f t="shared" si="11"/>
        <v>20</v>
      </c>
      <c r="K46" s="64">
        <v>120</v>
      </c>
      <c r="L46" s="285">
        <f t="shared" si="18"/>
        <v>23.457599864630883</v>
      </c>
      <c r="M46" s="285">
        <f t="shared" si="19"/>
        <v>23.457599864630883</v>
      </c>
      <c r="N46" s="285">
        <f t="shared" si="20"/>
        <v>108.26584552906561</v>
      </c>
      <c r="O46" s="285">
        <f t="shared" si="21"/>
        <v>108.26584552906561</v>
      </c>
      <c r="P46" s="285">
        <f t="shared" si="0"/>
        <v>19.499850000000002</v>
      </c>
      <c r="Q46" s="285">
        <f t="shared" si="1"/>
        <v>19.499850000000002</v>
      </c>
    </row>
    <row r="47" spans="1:17" s="94" customFormat="1" x14ac:dyDescent="0.4">
      <c r="A47" s="92">
        <v>2068</v>
      </c>
      <c r="B47" s="93" t="s">
        <v>20</v>
      </c>
      <c r="C47" s="64">
        <v>3708.9425969999998</v>
      </c>
      <c r="D47" s="64">
        <f t="shared" si="7"/>
        <v>3931.4791528199999</v>
      </c>
      <c r="E47" s="64">
        <f t="shared" si="15"/>
        <v>907.27139889229909</v>
      </c>
      <c r="F47" s="64">
        <f t="shared" si="16"/>
        <v>20.161586642051091</v>
      </c>
      <c r="G47" s="64">
        <f t="shared" si="9"/>
        <v>4167.3679019891997</v>
      </c>
      <c r="H47" s="64">
        <f t="shared" si="12"/>
        <v>4167.3679019891997</v>
      </c>
      <c r="I47" s="64">
        <f t="shared" si="10"/>
        <v>961.70768282583697</v>
      </c>
      <c r="J47" s="64">
        <f t="shared" si="11"/>
        <v>21.371281840574156</v>
      </c>
      <c r="K47" s="64">
        <v>120</v>
      </c>
      <c r="L47" s="285">
        <f t="shared" si="18"/>
        <v>32.505469635515752</v>
      </c>
      <c r="M47" s="285">
        <f t="shared" si="19"/>
        <v>32.505469635515752</v>
      </c>
      <c r="N47" s="285">
        <f t="shared" si="20"/>
        <v>150.02524447161119</v>
      </c>
      <c r="O47" s="285">
        <f t="shared" si="21"/>
        <v>150.02524447161119</v>
      </c>
      <c r="P47" s="285">
        <f t="shared" si="0"/>
        <v>20.836839509946</v>
      </c>
      <c r="Q47" s="285">
        <f t="shared" si="1"/>
        <v>20.836839509946</v>
      </c>
    </row>
    <row r="48" spans="1:17" s="94" customFormat="1" x14ac:dyDescent="0.4">
      <c r="A48" s="92">
        <v>2072</v>
      </c>
      <c r="B48" s="93" t="s">
        <v>21</v>
      </c>
      <c r="C48" s="64">
        <v>4079.0104330000004</v>
      </c>
      <c r="D48" s="64">
        <f t="shared" si="7"/>
        <v>4323.7510589800004</v>
      </c>
      <c r="E48" s="64">
        <f t="shared" si="15"/>
        <v>997.79638127524061</v>
      </c>
      <c r="F48" s="64">
        <f t="shared" si="16"/>
        <v>22.173252917227568</v>
      </c>
      <c r="G48" s="64">
        <f t="shared" si="9"/>
        <v>4583.1761225188002</v>
      </c>
      <c r="H48" s="64">
        <f t="shared" si="12"/>
        <v>4583.1761225188002</v>
      </c>
      <c r="I48" s="64">
        <f t="shared" si="10"/>
        <v>1057.6641641517549</v>
      </c>
      <c r="J48" s="64">
        <f t="shared" si="11"/>
        <v>23.503648092261219</v>
      </c>
      <c r="K48" s="64">
        <v>120</v>
      </c>
      <c r="L48" s="285">
        <f t="shared" si="18"/>
        <v>35.748773755646639</v>
      </c>
      <c r="M48" s="285">
        <f t="shared" si="19"/>
        <v>35.748773755646639</v>
      </c>
      <c r="N48" s="285">
        <f t="shared" si="20"/>
        <v>164.99434041067678</v>
      </c>
      <c r="O48" s="285">
        <f t="shared" si="21"/>
        <v>164.99434041067678</v>
      </c>
      <c r="P48" s="285">
        <f t="shared" si="0"/>
        <v>22.915880612594002</v>
      </c>
      <c r="Q48" s="285">
        <f t="shared" si="1"/>
        <v>22.915880612594002</v>
      </c>
    </row>
    <row r="49" spans="1:17" s="94" customFormat="1" x14ac:dyDescent="0.4">
      <c r="A49" s="92">
        <v>2070</v>
      </c>
      <c r="B49" s="93" t="s">
        <v>22</v>
      </c>
      <c r="C49" s="64">
        <v>3894.6474949999997</v>
      </c>
      <c r="D49" s="64">
        <f t="shared" si="7"/>
        <v>4128.3263446999999</v>
      </c>
      <c r="E49" s="64">
        <f t="shared" si="15"/>
        <v>952.6980233771028</v>
      </c>
      <c r="F49" s="64">
        <f t="shared" si="16"/>
        <v>21.171067186157838</v>
      </c>
      <c r="G49" s="64">
        <f t="shared" si="9"/>
        <v>4376.0259253819995</v>
      </c>
      <c r="H49" s="64">
        <f t="shared" si="12"/>
        <v>4376.0259253819995</v>
      </c>
      <c r="I49" s="64">
        <f t="shared" si="10"/>
        <v>1009.8599047797288</v>
      </c>
      <c r="J49" s="64">
        <f t="shared" si="11"/>
        <v>22.441331217327306</v>
      </c>
      <c r="K49" s="64">
        <v>120</v>
      </c>
      <c r="L49" s="285">
        <f t="shared" si="18"/>
        <v>34.133002217979595</v>
      </c>
      <c r="M49" s="285">
        <f t="shared" si="19"/>
        <v>34.133002217979595</v>
      </c>
      <c r="N49" s="285">
        <f t="shared" si="20"/>
        <v>157.53693331375197</v>
      </c>
      <c r="O49" s="285">
        <f t="shared" si="21"/>
        <v>157.53693331375197</v>
      </c>
      <c r="P49" s="285">
        <f t="shared" si="0"/>
        <v>21.880129626909998</v>
      </c>
      <c r="Q49" s="285">
        <f t="shared" si="1"/>
        <v>21.880129626909998</v>
      </c>
    </row>
    <row r="50" spans="1:17" s="94" customFormat="1" x14ac:dyDescent="0.4">
      <c r="A50" s="92">
        <v>2074</v>
      </c>
      <c r="B50" s="93" t="s">
        <v>23</v>
      </c>
      <c r="C50" s="64">
        <v>4390.3563359999998</v>
      </c>
      <c r="D50" s="64">
        <f t="shared" si="7"/>
        <v>4653.7777161599997</v>
      </c>
      <c r="E50" s="64">
        <f t="shared" si="15"/>
        <v>1073.9569649366531</v>
      </c>
      <c r="F50" s="64">
        <f t="shared" si="16"/>
        <v>23.865710331925623</v>
      </c>
      <c r="G50" s="64">
        <f t="shared" si="9"/>
        <v>4933.0043791295993</v>
      </c>
      <c r="H50" s="64">
        <f t="shared" si="12"/>
        <v>4933.0043791295993</v>
      </c>
      <c r="I50" s="64">
        <f t="shared" si="10"/>
        <v>1138.3943828328522</v>
      </c>
      <c r="J50" s="64">
        <f t="shared" si="11"/>
        <v>25.297652951841162</v>
      </c>
      <c r="K50" s="64">
        <v>120</v>
      </c>
      <c r="L50" s="285">
        <f t="shared" si="18"/>
        <v>38.477434157210872</v>
      </c>
      <c r="M50" s="285">
        <f t="shared" si="19"/>
        <v>38.477434157210872</v>
      </c>
      <c r="N50" s="285">
        <f t="shared" si="20"/>
        <v>177.58815764866557</v>
      </c>
      <c r="O50" s="285">
        <f t="shared" si="21"/>
        <v>177.58815764866557</v>
      </c>
      <c r="P50" s="285">
        <f t="shared" si="0"/>
        <v>24.665021895647996</v>
      </c>
      <c r="Q50" s="285">
        <f t="shared" si="1"/>
        <v>24.665021895647996</v>
      </c>
    </row>
    <row r="51" spans="1:17" s="94" customFormat="1" x14ac:dyDescent="0.4">
      <c r="A51" s="92">
        <v>2076</v>
      </c>
      <c r="B51" s="93" t="s">
        <v>25</v>
      </c>
      <c r="C51" s="64">
        <v>4610.2252989999997</v>
      </c>
      <c r="D51" s="64">
        <f>+C51*0.06+C51</f>
        <v>4886.8388169399996</v>
      </c>
      <c r="E51" s="64">
        <f t="shared" si="15"/>
        <v>1127.7407096069967</v>
      </c>
      <c r="F51" s="64">
        <f t="shared" si="16"/>
        <v>25.060904657933261</v>
      </c>
      <c r="G51" s="64">
        <f t="shared" si="9"/>
        <v>5180.0491459563991</v>
      </c>
      <c r="H51" s="64">
        <f t="shared" si="12"/>
        <v>5180.0491459563991</v>
      </c>
      <c r="I51" s="64">
        <f t="shared" si="10"/>
        <v>1195.4051521834165</v>
      </c>
      <c r="J51" s="64">
        <f t="shared" si="11"/>
        <v>26.564558937409256</v>
      </c>
      <c r="K51" s="64">
        <v>120</v>
      </c>
      <c r="L51" s="285">
        <f t="shared" si="18"/>
        <v>40.404383338459908</v>
      </c>
      <c r="M51" s="285">
        <f t="shared" si="19"/>
        <v>40.404383338459908</v>
      </c>
      <c r="N51" s="285">
        <f t="shared" si="20"/>
        <v>186.48176925443036</v>
      </c>
      <c r="O51" s="285">
        <f t="shared" si="21"/>
        <v>186.48176925443036</v>
      </c>
      <c r="P51" s="285">
        <f t="shared" si="0"/>
        <v>25.900245729781997</v>
      </c>
      <c r="Q51" s="285">
        <f t="shared" si="1"/>
        <v>25.900245729781997</v>
      </c>
    </row>
    <row r="52" spans="1:17" s="94" customFormat="1" x14ac:dyDescent="0.4">
      <c r="A52" s="92">
        <v>2078</v>
      </c>
      <c r="B52" s="93" t="s">
        <v>24</v>
      </c>
      <c r="C52" s="64">
        <v>4828.7187530000001</v>
      </c>
      <c r="D52" s="64">
        <f>+C52*0.06+C52</f>
        <v>5118.4418781800005</v>
      </c>
      <c r="E52" s="64">
        <f t="shared" si="15"/>
        <v>1181.1879810260079</v>
      </c>
      <c r="F52" s="64">
        <f t="shared" si="16"/>
        <v>26.248621800577954</v>
      </c>
      <c r="G52" s="64">
        <f t="shared" si="9"/>
        <v>5425.5483908708002</v>
      </c>
      <c r="H52" s="64">
        <f t="shared" si="12"/>
        <v>5425.5483908708002</v>
      </c>
      <c r="I52" s="64">
        <f t="shared" si="10"/>
        <v>1252.0592598875683</v>
      </c>
      <c r="J52" s="64">
        <f t="shared" si="11"/>
        <v>27.823539108612628</v>
      </c>
      <c r="K52" s="64">
        <v>120</v>
      </c>
      <c r="L52" s="285">
        <f t="shared" si="18"/>
        <v>42.319277448792242</v>
      </c>
      <c r="M52" s="285">
        <f t="shared" si="19"/>
        <v>42.319277448792242</v>
      </c>
      <c r="N52" s="285">
        <f t="shared" si="20"/>
        <v>195.31974207134877</v>
      </c>
      <c r="O52" s="285">
        <f t="shared" si="21"/>
        <v>195.31974207134877</v>
      </c>
      <c r="P52" s="285">
        <f t="shared" si="0"/>
        <v>27.127741954354001</v>
      </c>
      <c r="Q52" s="285">
        <f t="shared" si="1"/>
        <v>27.127741954354001</v>
      </c>
    </row>
    <row r="53" spans="1:17" s="94" customFormat="1" x14ac:dyDescent="0.4">
      <c r="A53" s="92">
        <v>3042</v>
      </c>
      <c r="B53" s="180" t="s">
        <v>143</v>
      </c>
      <c r="C53" s="64">
        <v>3930.6343889999998</v>
      </c>
      <c r="D53" s="64">
        <f t="shared" si="7"/>
        <v>4166.47245234</v>
      </c>
      <c r="E53" s="64">
        <f t="shared" si="15"/>
        <v>961.50103900953081</v>
      </c>
      <c r="F53" s="64">
        <f t="shared" si="16"/>
        <v>21.36668975576735</v>
      </c>
      <c r="G53" s="64">
        <f t="shared" si="9"/>
        <v>4416.4607994804001</v>
      </c>
      <c r="H53" s="64">
        <f t="shared" si="12"/>
        <v>4416.4607994804001</v>
      </c>
      <c r="I53" s="64">
        <f t="shared" si="10"/>
        <v>1019.1911013501026</v>
      </c>
      <c r="J53" s="64">
        <f t="shared" si="11"/>
        <v>22.648691141113392</v>
      </c>
      <c r="K53" s="64">
        <v>120</v>
      </c>
      <c r="L53" s="285">
        <f t="shared" si="18"/>
        <v>34.44839423594712</v>
      </c>
      <c r="M53" s="285">
        <f t="shared" si="19"/>
        <v>34.44839423594712</v>
      </c>
      <c r="N53" s="285">
        <f t="shared" si="20"/>
        <v>158.99258878129439</v>
      </c>
      <c r="O53" s="285">
        <f t="shared" si="21"/>
        <v>158.99258878129439</v>
      </c>
      <c r="P53" s="285">
        <f t="shared" si="0"/>
        <v>22.082303997402001</v>
      </c>
      <c r="Q53" s="285">
        <f t="shared" si="1"/>
        <v>22.082303997402001</v>
      </c>
    </row>
    <row r="54" spans="1:17" s="94" customFormat="1" x14ac:dyDescent="0.4">
      <c r="A54" s="92">
        <v>2082</v>
      </c>
      <c r="B54" s="93" t="s">
        <v>28</v>
      </c>
      <c r="C54" s="64">
        <v>3923.3318900000004</v>
      </c>
      <c r="D54" s="64">
        <f t="shared" si="7"/>
        <v>4158.7318034</v>
      </c>
      <c r="E54" s="64">
        <f t="shared" si="15"/>
        <v>959.71472166708963</v>
      </c>
      <c r="F54" s="64">
        <f t="shared" si="16"/>
        <v>21.326993814824213</v>
      </c>
      <c r="G54" s="64">
        <f t="shared" si="9"/>
        <v>4408.2557116039998</v>
      </c>
      <c r="H54" s="64">
        <f t="shared" si="12"/>
        <v>4408.2557116039998</v>
      </c>
      <c r="I54" s="64">
        <f t="shared" si="10"/>
        <v>1017.297604967115</v>
      </c>
      <c r="J54" s="64">
        <f t="shared" si="11"/>
        <v>22.606613443713666</v>
      </c>
      <c r="K54" s="64">
        <v>120</v>
      </c>
      <c r="L54" s="285">
        <f t="shared" si="18"/>
        <v>34.384394550511196</v>
      </c>
      <c r="M54" s="285">
        <f t="shared" si="19"/>
        <v>34.384394550511196</v>
      </c>
      <c r="N54" s="285">
        <f t="shared" si="20"/>
        <v>158.69720561774398</v>
      </c>
      <c r="O54" s="285">
        <f t="shared" si="21"/>
        <v>158.69720561774398</v>
      </c>
      <c r="P54" s="285">
        <f t="shared" si="0"/>
        <v>22.04127855802</v>
      </c>
      <c r="Q54" s="285">
        <f t="shared" si="1"/>
        <v>22.04127855802</v>
      </c>
    </row>
    <row r="55" spans="1:17" s="94" customFormat="1" x14ac:dyDescent="0.4">
      <c r="A55" s="92">
        <v>2084</v>
      </c>
      <c r="B55" s="93" t="s">
        <v>30</v>
      </c>
      <c r="C55" s="64">
        <v>4119.9849450000002</v>
      </c>
      <c r="D55" s="64">
        <f>+C55*0.06+C55</f>
        <v>4367.1840417000003</v>
      </c>
      <c r="E55" s="64">
        <f t="shared" si="15"/>
        <v>1007.8194543881107</v>
      </c>
      <c r="F55" s="64">
        <f t="shared" si="16"/>
        <v>22.395987875291347</v>
      </c>
      <c r="G55" s="64">
        <f t="shared" si="9"/>
        <v>4629.2150842020001</v>
      </c>
      <c r="H55" s="64">
        <f t="shared" si="12"/>
        <v>4629.2150842020001</v>
      </c>
      <c r="I55" s="64">
        <f t="shared" si="10"/>
        <v>1068.2886216513973</v>
      </c>
      <c r="J55" s="64">
        <f t="shared" si="11"/>
        <v>23.739747147808828</v>
      </c>
      <c r="K55" s="64">
        <v>120</v>
      </c>
      <c r="L55" s="285">
        <f t="shared" si="18"/>
        <v>36.107877656775599</v>
      </c>
      <c r="M55" s="285">
        <f t="shared" si="19"/>
        <v>36.107877656775599</v>
      </c>
      <c r="N55" s="285">
        <f t="shared" si="20"/>
        <v>166.65174303127199</v>
      </c>
      <c r="O55" s="285">
        <f t="shared" si="21"/>
        <v>166.65174303127199</v>
      </c>
      <c r="P55" s="285">
        <f t="shared" si="0"/>
        <v>23.14607542101</v>
      </c>
      <c r="Q55" s="285">
        <f t="shared" si="1"/>
        <v>23.14607542101</v>
      </c>
    </row>
    <row r="56" spans="1:17" s="94" customFormat="1" x14ac:dyDescent="0.4">
      <c r="A56" s="92">
        <v>2086</v>
      </c>
      <c r="B56" s="93" t="s">
        <v>29</v>
      </c>
      <c r="C56" s="64">
        <v>4315.2624909999995</v>
      </c>
      <c r="D56" s="64">
        <f>+C56*0.06+C56</f>
        <v>4574.1782404599999</v>
      </c>
      <c r="E56" s="64">
        <f t="shared" si="15"/>
        <v>1055.5877138577987</v>
      </c>
      <c r="F56" s="64">
        <f t="shared" si="16"/>
        <v>23.457504752395526</v>
      </c>
      <c r="G56" s="64">
        <f t="shared" si="9"/>
        <v>4848.6289348875998</v>
      </c>
      <c r="H56" s="64">
        <f t="shared" si="12"/>
        <v>4848.6289348875998</v>
      </c>
      <c r="I56" s="64">
        <f t="shared" si="10"/>
        <v>1118.9229766892668</v>
      </c>
      <c r="J56" s="64">
        <f t="shared" si="11"/>
        <v>24.864955037539261</v>
      </c>
      <c r="K56" s="64">
        <v>120</v>
      </c>
      <c r="L56" s="285">
        <f t="shared" si="18"/>
        <v>37.819305692123272</v>
      </c>
      <c r="M56" s="285">
        <f t="shared" si="19"/>
        <v>37.819305692123272</v>
      </c>
      <c r="N56" s="285">
        <f t="shared" si="20"/>
        <v>174.5506416559536</v>
      </c>
      <c r="O56" s="285">
        <f t="shared" si="21"/>
        <v>174.5506416559536</v>
      </c>
      <c r="P56" s="285">
        <f t="shared" si="0"/>
        <v>24.243144674438</v>
      </c>
      <c r="Q56" s="285">
        <f t="shared" si="1"/>
        <v>24.243144674438</v>
      </c>
    </row>
    <row r="57" spans="1:17" s="94" customFormat="1" x14ac:dyDescent="0.4">
      <c r="A57" s="92">
        <v>3048</v>
      </c>
      <c r="B57" s="93" t="s">
        <v>63</v>
      </c>
      <c r="C57" s="64">
        <v>3581.0873580000002</v>
      </c>
      <c r="D57" s="64">
        <f t="shared" si="7"/>
        <v>3795.9525994800001</v>
      </c>
      <c r="E57" s="64">
        <f t="shared" si="15"/>
        <v>875.99579984769105</v>
      </c>
      <c r="F57" s="64">
        <f t="shared" si="16"/>
        <v>19.466573329948691</v>
      </c>
      <c r="G57" s="64">
        <f t="shared" si="9"/>
        <v>4023.7097554488</v>
      </c>
      <c r="H57" s="64">
        <f t="shared" si="12"/>
        <v>4023.7097554488</v>
      </c>
      <c r="I57" s="64">
        <f t="shared" si="10"/>
        <v>928.55554783855257</v>
      </c>
      <c r="J57" s="64">
        <f t="shared" si="11"/>
        <v>20.634567729745612</v>
      </c>
      <c r="K57" s="64">
        <v>120</v>
      </c>
      <c r="L57" s="285">
        <f t="shared" si="18"/>
        <v>31.384936092500638</v>
      </c>
      <c r="M57" s="285">
        <f t="shared" si="19"/>
        <v>31.384936092500638</v>
      </c>
      <c r="N57" s="285">
        <f t="shared" si="20"/>
        <v>144.85355119615679</v>
      </c>
      <c r="O57" s="285">
        <f t="shared" si="21"/>
        <v>144.85355119615679</v>
      </c>
      <c r="P57" s="285">
        <f t="shared" si="0"/>
        <v>20.118548777244001</v>
      </c>
      <c r="Q57" s="285">
        <f t="shared" si="1"/>
        <v>20.118548777244001</v>
      </c>
    </row>
    <row r="58" spans="1:17" s="94" customFormat="1" x14ac:dyDescent="0.4">
      <c r="A58" s="92">
        <v>3052</v>
      </c>
      <c r="B58" s="93" t="s">
        <v>64</v>
      </c>
      <c r="C58" s="64">
        <v>3796.7850619999999</v>
      </c>
      <c r="D58" s="64">
        <f t="shared" si="7"/>
        <v>4024.5921657199997</v>
      </c>
      <c r="E58" s="64">
        <f t="shared" si="15"/>
        <v>928.75918254448095</v>
      </c>
      <c r="F58" s="64">
        <f t="shared" si="16"/>
        <v>20.63909294543291</v>
      </c>
      <c r="G58" s="64">
        <f t="shared" si="9"/>
        <v>4266.0676956631996</v>
      </c>
      <c r="H58" s="64">
        <f t="shared" si="12"/>
        <v>4266.0676956631996</v>
      </c>
      <c r="I58" s="64">
        <f t="shared" si="10"/>
        <v>984.48473349714982</v>
      </c>
      <c r="J58" s="64">
        <f t="shared" si="11"/>
        <v>21.877438522158887</v>
      </c>
      <c r="K58" s="64">
        <v>120</v>
      </c>
      <c r="L58" s="285">
        <f t="shared" si="18"/>
        <v>33.27532802617295</v>
      </c>
      <c r="M58" s="285">
        <f t="shared" si="19"/>
        <v>33.27532802617295</v>
      </c>
      <c r="N58" s="285">
        <f t="shared" si="20"/>
        <v>153.57843704387517</v>
      </c>
      <c r="O58" s="285">
        <f t="shared" si="21"/>
        <v>153.57843704387517</v>
      </c>
      <c r="P58" s="285">
        <f t="shared" si="0"/>
        <v>21.330338478315998</v>
      </c>
      <c r="Q58" s="285">
        <f t="shared" si="1"/>
        <v>21.330338478315998</v>
      </c>
    </row>
    <row r="59" spans="1:17" s="94" customFormat="1" x14ac:dyDescent="0.4">
      <c r="A59" s="92">
        <v>3054</v>
      </c>
      <c r="B59" s="93" t="s">
        <v>105</v>
      </c>
      <c r="C59" s="64">
        <v>4201.8109560000003</v>
      </c>
      <c r="D59" s="64">
        <f>+C59*0.06+C59</f>
        <v>4453.9196133599999</v>
      </c>
      <c r="E59" s="64">
        <f t="shared" si="15"/>
        <v>1027.8355095100731</v>
      </c>
      <c r="F59" s="64">
        <f t="shared" si="16"/>
        <v>22.840789100223844</v>
      </c>
      <c r="G59" s="64">
        <f t="shared" si="9"/>
        <v>4721.1547901615995</v>
      </c>
      <c r="H59" s="64">
        <f t="shared" si="12"/>
        <v>4721.1547901615995</v>
      </c>
      <c r="I59" s="64">
        <f t="shared" si="10"/>
        <v>1089.5056400806773</v>
      </c>
      <c r="J59" s="64">
        <f t="shared" si="11"/>
        <v>24.211236446237272</v>
      </c>
      <c r="K59" s="64">
        <v>120</v>
      </c>
      <c r="L59" s="285">
        <f t="shared" si="18"/>
        <v>36.825007363260475</v>
      </c>
      <c r="M59" s="285">
        <f t="shared" si="19"/>
        <v>36.825007363260475</v>
      </c>
      <c r="N59" s="285">
        <f t="shared" si="20"/>
        <v>169.96157244581755</v>
      </c>
      <c r="O59" s="285">
        <f t="shared" si="21"/>
        <v>169.96157244581755</v>
      </c>
      <c r="P59" s="285">
        <f t="shared" ref="P59:P65" si="24">+H59*0.005</f>
        <v>23.605773950807997</v>
      </c>
      <c r="Q59" s="285">
        <f t="shared" ref="Q59:Q65" si="25">+H59*0.005</f>
        <v>23.605773950807997</v>
      </c>
    </row>
    <row r="60" spans="1:17" s="94" customFormat="1" x14ac:dyDescent="0.4">
      <c r="A60" s="92">
        <v>1012</v>
      </c>
      <c r="B60" s="93" t="s">
        <v>32</v>
      </c>
      <c r="C60" s="64">
        <v>1920.00927</v>
      </c>
      <c r="D60" s="64">
        <f t="shared" si="7"/>
        <v>2035.2098262</v>
      </c>
      <c r="E60" s="64">
        <f t="shared" si="15"/>
        <v>469.6674188724528</v>
      </c>
      <c r="F60" s="64">
        <f t="shared" si="16"/>
        <v>10.437053752721173</v>
      </c>
      <c r="G60" s="64">
        <f t="shared" si="9"/>
        <v>2157.3224157720001</v>
      </c>
      <c r="H60" s="64">
        <f t="shared" ref="H60:H65" si="26">SUM(20*45)*4.3333</f>
        <v>3899.9700000000003</v>
      </c>
      <c r="I60" s="64">
        <f t="shared" si="10"/>
        <v>900</v>
      </c>
      <c r="J60" s="64">
        <f t="shared" si="11"/>
        <v>20</v>
      </c>
      <c r="K60" s="64">
        <v>120</v>
      </c>
      <c r="L60" s="285">
        <f t="shared" si="18"/>
        <v>16.827114843021601</v>
      </c>
      <c r="M60" s="285">
        <f t="shared" si="19"/>
        <v>16.827114843021601</v>
      </c>
      <c r="N60" s="285">
        <f t="shared" si="20"/>
        <v>77.663606967792006</v>
      </c>
      <c r="O60" s="285">
        <f t="shared" si="21"/>
        <v>77.663606967792006</v>
      </c>
      <c r="P60" s="285">
        <f t="shared" si="24"/>
        <v>19.499850000000002</v>
      </c>
      <c r="Q60" s="285">
        <f t="shared" si="25"/>
        <v>19.499850000000002</v>
      </c>
    </row>
    <row r="61" spans="1:17" s="94" customFormat="1" x14ac:dyDescent="0.4">
      <c r="A61" s="92">
        <v>1014</v>
      </c>
      <c r="B61" s="93" t="s">
        <v>34</v>
      </c>
      <c r="C61" s="64">
        <v>2015.6127370000002</v>
      </c>
      <c r="D61" s="64">
        <f>+C61*0.06+C61</f>
        <v>2136.5495012200004</v>
      </c>
      <c r="E61" s="64">
        <f t="shared" si="15"/>
        <v>493.05367761752018</v>
      </c>
      <c r="F61" s="64">
        <f t="shared" si="16"/>
        <v>10.956748391500449</v>
      </c>
      <c r="G61" s="64">
        <f t="shared" si="9"/>
        <v>2264.7424712932002</v>
      </c>
      <c r="H61" s="64">
        <f t="shared" si="26"/>
        <v>3899.9700000000003</v>
      </c>
      <c r="I61" s="64">
        <f t="shared" si="10"/>
        <v>900</v>
      </c>
      <c r="J61" s="64">
        <f t="shared" si="11"/>
        <v>20</v>
      </c>
      <c r="K61" s="64">
        <v>120</v>
      </c>
      <c r="L61" s="285">
        <f t="shared" si="18"/>
        <v>17.664991276086958</v>
      </c>
      <c r="M61" s="285">
        <f t="shared" si="19"/>
        <v>17.664991276086958</v>
      </c>
      <c r="N61" s="285">
        <f t="shared" si="20"/>
        <v>81.530728966555202</v>
      </c>
      <c r="O61" s="285">
        <f t="shared" si="21"/>
        <v>81.530728966555202</v>
      </c>
      <c r="P61" s="285">
        <f t="shared" si="24"/>
        <v>19.499850000000002</v>
      </c>
      <c r="Q61" s="285">
        <f t="shared" si="25"/>
        <v>19.499850000000002</v>
      </c>
    </row>
    <row r="62" spans="1:17" s="94" customFormat="1" x14ac:dyDescent="0.4">
      <c r="A62" s="92">
        <v>1016</v>
      </c>
      <c r="B62" s="93" t="s">
        <v>33</v>
      </c>
      <c r="C62" s="64">
        <v>2112.5693470000001</v>
      </c>
      <c r="D62" s="64">
        <f>+C62*0.06+C62</f>
        <v>2239.32350782</v>
      </c>
      <c r="E62" s="64">
        <f t="shared" si="15"/>
        <v>516.77093850414235</v>
      </c>
      <c r="F62" s="64">
        <f t="shared" si="16"/>
        <v>11.483798633425385</v>
      </c>
      <c r="G62" s="64">
        <f t="shared" ref="G62:G67" si="27">SUM(D62*0.06)+D62</f>
        <v>2373.6829182892002</v>
      </c>
      <c r="H62" s="64">
        <f t="shared" si="26"/>
        <v>3899.9700000000003</v>
      </c>
      <c r="I62" s="64">
        <f t="shared" si="10"/>
        <v>900</v>
      </c>
      <c r="J62" s="64">
        <f t="shared" ref="J62:J67" si="28">+I62/45</f>
        <v>20</v>
      </c>
      <c r="K62" s="64">
        <v>120</v>
      </c>
      <c r="L62" s="285">
        <f t="shared" si="18"/>
        <v>18.514726762655759</v>
      </c>
      <c r="M62" s="285">
        <f t="shared" si="19"/>
        <v>18.514726762655759</v>
      </c>
      <c r="N62" s="285">
        <f t="shared" si="20"/>
        <v>85.452585058411202</v>
      </c>
      <c r="O62" s="285">
        <f t="shared" si="21"/>
        <v>85.452585058411202</v>
      </c>
      <c r="P62" s="285">
        <f t="shared" si="24"/>
        <v>19.499850000000002</v>
      </c>
      <c r="Q62" s="285">
        <f t="shared" si="25"/>
        <v>19.499850000000002</v>
      </c>
    </row>
    <row r="63" spans="1:17" s="94" customFormat="1" ht="52.5" x14ac:dyDescent="0.4">
      <c r="A63" s="92">
        <v>1000</v>
      </c>
      <c r="B63" s="93" t="s">
        <v>35</v>
      </c>
      <c r="C63" s="64">
        <v>1312.3138670000001</v>
      </c>
      <c r="D63" s="64">
        <f t="shared" ref="D63:D66" si="29">+C63*0.06+C63</f>
        <v>1391.0526990200001</v>
      </c>
      <c r="E63" s="64">
        <f t="shared" si="15"/>
        <v>321.01463065562041</v>
      </c>
      <c r="F63" s="64">
        <f t="shared" si="16"/>
        <v>7.1336584590137866</v>
      </c>
      <c r="G63" s="64">
        <f t="shared" si="27"/>
        <v>1474.5158609612001</v>
      </c>
      <c r="H63" s="64">
        <f t="shared" si="26"/>
        <v>3899.9700000000003</v>
      </c>
      <c r="I63" s="64">
        <f t="shared" ref="I63:I67" si="30">+H63/4.3333</f>
        <v>900</v>
      </c>
      <c r="J63" s="64">
        <f t="shared" si="28"/>
        <v>20</v>
      </c>
      <c r="K63" s="64">
        <v>120</v>
      </c>
      <c r="L63" s="287">
        <f t="shared" si="18"/>
        <v>11.50122371549736</v>
      </c>
      <c r="M63" s="287">
        <f t="shared" si="19"/>
        <v>11.50122371549736</v>
      </c>
      <c r="N63" s="287">
        <f t="shared" si="20"/>
        <v>53.082570994603202</v>
      </c>
      <c r="O63" s="287">
        <f t="shared" si="21"/>
        <v>53.082570994603202</v>
      </c>
      <c r="P63" s="287">
        <f t="shared" si="24"/>
        <v>19.499850000000002</v>
      </c>
      <c r="Q63" s="287">
        <f t="shared" si="25"/>
        <v>19.499850000000002</v>
      </c>
    </row>
    <row r="64" spans="1:17" s="94" customFormat="1" ht="52.5" x14ac:dyDescent="0.4">
      <c r="A64" s="92">
        <v>1002</v>
      </c>
      <c r="B64" s="93" t="s">
        <v>38</v>
      </c>
      <c r="C64" s="64">
        <v>1377.8686129999999</v>
      </c>
      <c r="D64" s="64">
        <f>+C64*0.06+C64</f>
        <v>1460.5407297799998</v>
      </c>
      <c r="E64" s="64">
        <f t="shared" si="15"/>
        <v>337.05045341425694</v>
      </c>
      <c r="F64" s="64">
        <f t="shared" si="16"/>
        <v>7.4900100758723767</v>
      </c>
      <c r="G64" s="64">
        <f t="shared" si="27"/>
        <v>1548.1731735667997</v>
      </c>
      <c r="H64" s="64">
        <f t="shared" si="26"/>
        <v>3899.9700000000003</v>
      </c>
      <c r="I64" s="64">
        <f t="shared" si="30"/>
        <v>900</v>
      </c>
      <c r="J64" s="64">
        <f t="shared" si="28"/>
        <v>20</v>
      </c>
      <c r="K64" s="64">
        <v>120</v>
      </c>
      <c r="L64" s="287">
        <f t="shared" si="18"/>
        <v>12.075750753821037</v>
      </c>
      <c r="M64" s="287">
        <f t="shared" si="19"/>
        <v>12.075750753821037</v>
      </c>
      <c r="N64" s="287">
        <f t="shared" si="20"/>
        <v>55.734234248404789</v>
      </c>
      <c r="O64" s="287">
        <f t="shared" si="21"/>
        <v>55.734234248404789</v>
      </c>
      <c r="P64" s="287">
        <f t="shared" si="24"/>
        <v>19.499850000000002</v>
      </c>
      <c r="Q64" s="287">
        <f t="shared" si="25"/>
        <v>19.499850000000002</v>
      </c>
    </row>
    <row r="65" spans="1:19" s="94" customFormat="1" ht="52.5" x14ac:dyDescent="0.4">
      <c r="A65" s="92">
        <v>1004</v>
      </c>
      <c r="B65" s="93" t="s">
        <v>37</v>
      </c>
      <c r="C65" s="64">
        <v>1444.787685</v>
      </c>
      <c r="D65" s="64">
        <f>+C65*0.06+C65</f>
        <v>1531.4749461000001</v>
      </c>
      <c r="E65" s="64">
        <f t="shared" si="15"/>
        <v>353.42001386933748</v>
      </c>
      <c r="F65" s="64">
        <f t="shared" si="16"/>
        <v>7.8537780859852777</v>
      </c>
      <c r="G65" s="64">
        <f t="shared" si="27"/>
        <v>1623.3634428660002</v>
      </c>
      <c r="H65" s="64">
        <f t="shared" si="26"/>
        <v>3899.9700000000003</v>
      </c>
      <c r="I65" s="64">
        <f t="shared" si="30"/>
        <v>900</v>
      </c>
      <c r="J65" s="64">
        <f t="shared" si="28"/>
        <v>20</v>
      </c>
      <c r="K65" s="64">
        <v>120</v>
      </c>
      <c r="L65" s="287">
        <f>SUM(+G65*0.013)*0.6</f>
        <v>12.662234854354802</v>
      </c>
      <c r="M65" s="287">
        <f>SUM(+G65*0.013*0.6)</f>
        <v>12.662234854354802</v>
      </c>
      <c r="N65" s="287">
        <f>SUM(+G65*0.06)*0.6</f>
        <v>58.441083943176004</v>
      </c>
      <c r="O65" s="287">
        <f>SUM(+G65*0.06)*0.6</f>
        <v>58.441083943176004</v>
      </c>
      <c r="P65" s="287">
        <f t="shared" si="24"/>
        <v>19.499850000000002</v>
      </c>
      <c r="Q65" s="287">
        <f t="shared" si="25"/>
        <v>19.499850000000002</v>
      </c>
    </row>
    <row r="66" spans="1:19" s="94" customFormat="1" x14ac:dyDescent="0.4">
      <c r="A66" s="92">
        <v>2089</v>
      </c>
      <c r="B66" s="93" t="s">
        <v>62</v>
      </c>
      <c r="C66" s="64">
        <v>5541.5455390000006</v>
      </c>
      <c r="D66" s="64">
        <f t="shared" si="29"/>
        <v>5874.0382713400004</v>
      </c>
      <c r="E66" s="64">
        <f t="shared" si="15"/>
        <v>1355.5577207532365</v>
      </c>
      <c r="F66" s="64">
        <f t="shared" si="16"/>
        <v>30.123504905627478</v>
      </c>
      <c r="G66" s="64">
        <f t="shared" si="27"/>
        <v>6226.4805676204005</v>
      </c>
      <c r="H66" s="64">
        <f t="shared" ref="H66:H67" si="31">SUM(D66*0.06)+D66</f>
        <v>6226.4805676204005</v>
      </c>
      <c r="I66" s="64">
        <f t="shared" si="30"/>
        <v>1436.8911839984307</v>
      </c>
      <c r="J66" s="64">
        <f t="shared" si="28"/>
        <v>31.930915199965128</v>
      </c>
      <c r="K66" s="64"/>
      <c r="L66" s="64"/>
      <c r="M66" s="64"/>
      <c r="N66" s="64"/>
      <c r="O66" s="64"/>
      <c r="P66" s="64">
        <f>+H66*0.015</f>
        <v>93.397208514306001</v>
      </c>
      <c r="Q66" s="64"/>
    </row>
    <row r="67" spans="1:19" s="94" customFormat="1" x14ac:dyDescent="0.4">
      <c r="A67" s="92">
        <v>2139</v>
      </c>
      <c r="B67" s="180" t="s">
        <v>178</v>
      </c>
      <c r="C67" s="64">
        <v>5541.5455390000006</v>
      </c>
      <c r="D67" s="64">
        <f>+C67*0.06+C67</f>
        <v>5874.0382713400004</v>
      </c>
      <c r="E67" s="64">
        <f t="shared" si="15"/>
        <v>1355.5577207532365</v>
      </c>
      <c r="F67" s="64">
        <f t="shared" si="16"/>
        <v>30.123504905627478</v>
      </c>
      <c r="G67" s="64">
        <f t="shared" si="27"/>
        <v>6226.4805676204005</v>
      </c>
      <c r="H67" s="64">
        <f t="shared" si="31"/>
        <v>6226.4805676204005</v>
      </c>
      <c r="I67" s="64">
        <f t="shared" si="30"/>
        <v>1436.8911839984307</v>
      </c>
      <c r="J67" s="64">
        <f t="shared" si="28"/>
        <v>31.930915199965128</v>
      </c>
      <c r="K67" s="64"/>
      <c r="L67" s="64">
        <v>225.75</v>
      </c>
      <c r="M67" s="64"/>
      <c r="N67" s="64"/>
      <c r="O67" s="64"/>
      <c r="P67" s="64">
        <f>+H67*0.03</f>
        <v>186.794417028612</v>
      </c>
      <c r="Q67" s="64"/>
    </row>
    <row r="68" spans="1:19" ht="30.75" thickBot="1" x14ac:dyDescent="0.45">
      <c r="A68" s="35"/>
      <c r="B68" s="75" t="s">
        <v>107</v>
      </c>
    </row>
    <row r="69" spans="1:19" x14ac:dyDescent="0.4">
      <c r="A69" s="35"/>
      <c r="B69" s="214" t="s">
        <v>49</v>
      </c>
      <c r="C69" s="243" t="s">
        <v>109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4"/>
    </row>
    <row r="70" spans="1:19" ht="27" thickBot="1" x14ac:dyDescent="0.45">
      <c r="A70" s="35"/>
      <c r="B70" s="215"/>
      <c r="C70" s="208" t="s">
        <v>190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9"/>
    </row>
    <row r="71" spans="1:19" x14ac:dyDescent="0.4">
      <c r="A71" s="35"/>
      <c r="B71" s="214" t="s">
        <v>108</v>
      </c>
      <c r="C71" s="245" t="s">
        <v>189</v>
      </c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6"/>
    </row>
    <row r="72" spans="1:19" x14ac:dyDescent="0.4">
      <c r="A72" s="35"/>
      <c r="B72" s="218"/>
      <c r="C72" s="221" t="s">
        <v>204</v>
      </c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2"/>
    </row>
    <row r="73" spans="1:19" ht="53.25" customHeight="1" x14ac:dyDescent="0.4">
      <c r="A73" s="35"/>
      <c r="B73" s="218"/>
      <c r="C73" s="223" t="s">
        <v>55</v>
      </c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4"/>
    </row>
    <row r="74" spans="1:19" ht="60" customHeight="1" thickBot="1" x14ac:dyDescent="0.45">
      <c r="A74" s="35"/>
      <c r="B74" s="215"/>
      <c r="C74" s="225" t="s">
        <v>59</v>
      </c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6"/>
    </row>
    <row r="75" spans="1:19" ht="27" thickBot="1" x14ac:dyDescent="0.45">
      <c r="A75" s="35"/>
      <c r="B75" s="192" t="s">
        <v>194</v>
      </c>
      <c r="C75" s="212" t="s">
        <v>145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3"/>
    </row>
    <row r="76" spans="1:19" ht="54" customHeight="1" thickBot="1" x14ac:dyDescent="0.45">
      <c r="A76" s="35"/>
      <c r="B76" s="73" t="s">
        <v>52</v>
      </c>
      <c r="C76" s="210" t="s">
        <v>146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1"/>
    </row>
    <row r="77" spans="1:19" ht="26.25" customHeight="1" thickBot="1" x14ac:dyDescent="0.45">
      <c r="A77" s="35"/>
      <c r="B77" s="196" t="s">
        <v>57</v>
      </c>
      <c r="C77" s="199" t="s">
        <v>212</v>
      </c>
      <c r="D77" s="199"/>
      <c r="E77" s="199"/>
      <c r="F77" s="199"/>
      <c r="G77" s="278" t="s">
        <v>212</v>
      </c>
      <c r="H77" s="277"/>
      <c r="I77" s="277"/>
      <c r="J77" s="277"/>
      <c r="K77" s="277"/>
      <c r="L77" s="277"/>
      <c r="M77" s="277"/>
      <c r="N77" s="277"/>
      <c r="O77" s="277"/>
      <c r="P77" s="279"/>
    </row>
    <row r="78" spans="1:19" x14ac:dyDescent="0.4">
      <c r="A78" s="36"/>
      <c r="B78" s="238" t="s">
        <v>123</v>
      </c>
      <c r="C78" s="228" t="s">
        <v>128</v>
      </c>
      <c r="D78" s="228"/>
      <c r="E78" s="182"/>
      <c r="F78" s="182"/>
      <c r="G78" s="228" t="s">
        <v>128</v>
      </c>
      <c r="H78" s="228"/>
      <c r="I78" s="182"/>
      <c r="J78" s="182"/>
      <c r="K78" s="187"/>
      <c r="L78" s="187"/>
      <c r="M78" s="187"/>
      <c r="N78" s="187"/>
      <c r="O78" s="187"/>
      <c r="P78" s="188"/>
      <c r="Q78" s="35"/>
      <c r="R78" s="35"/>
      <c r="S78" s="35"/>
    </row>
    <row r="79" spans="1:19" x14ac:dyDescent="0.4">
      <c r="A79" s="36"/>
      <c r="B79" s="239"/>
      <c r="C79" s="229" t="s">
        <v>124</v>
      </c>
      <c r="D79" s="229"/>
      <c r="E79" s="183"/>
      <c r="F79" s="183"/>
      <c r="G79" s="229" t="s">
        <v>124</v>
      </c>
      <c r="H79" s="229"/>
      <c r="I79" s="183"/>
      <c r="J79" s="183"/>
      <c r="K79" s="189"/>
      <c r="L79" s="189"/>
      <c r="M79" s="189"/>
      <c r="N79" s="189"/>
      <c r="O79" s="189"/>
      <c r="P79" s="190"/>
      <c r="Q79" s="35"/>
      <c r="R79" s="35"/>
      <c r="S79" s="35"/>
    </row>
    <row r="80" spans="1:19" x14ac:dyDescent="0.4">
      <c r="A80" s="36"/>
      <c r="B80" s="239"/>
      <c r="C80" s="229" t="s">
        <v>125</v>
      </c>
      <c r="D80" s="229"/>
      <c r="E80" s="183"/>
      <c r="F80" s="183"/>
      <c r="G80" s="229" t="s">
        <v>125</v>
      </c>
      <c r="H80" s="229"/>
      <c r="I80" s="183"/>
      <c r="J80" s="183"/>
      <c r="K80" s="189"/>
      <c r="L80" s="189"/>
      <c r="M80" s="189"/>
      <c r="N80" s="189"/>
      <c r="O80" s="189"/>
      <c r="P80" s="190"/>
      <c r="Q80" s="35"/>
      <c r="R80" s="35"/>
      <c r="S80" s="35"/>
    </row>
    <row r="81" spans="1:19" x14ac:dyDescent="0.4">
      <c r="A81" s="36"/>
      <c r="B81" s="239"/>
      <c r="C81" s="241" t="s">
        <v>126</v>
      </c>
      <c r="D81" s="241"/>
      <c r="E81" s="184"/>
      <c r="F81" s="184"/>
      <c r="G81" s="241" t="s">
        <v>126</v>
      </c>
      <c r="H81" s="241"/>
      <c r="I81" s="184"/>
      <c r="J81" s="184"/>
      <c r="K81" s="193"/>
      <c r="L81" s="193"/>
      <c r="M81" s="193"/>
      <c r="N81" s="193"/>
      <c r="O81" s="193"/>
      <c r="P81" s="194"/>
      <c r="Q81" s="35"/>
      <c r="R81" s="35"/>
      <c r="S81" s="35"/>
    </row>
    <row r="82" spans="1:19" ht="27" thickBot="1" x14ac:dyDescent="0.45">
      <c r="A82" s="36"/>
      <c r="B82" s="239"/>
      <c r="C82" s="241" t="s">
        <v>127</v>
      </c>
      <c r="D82" s="241"/>
      <c r="E82" s="197"/>
      <c r="F82" s="197"/>
      <c r="G82" s="241" t="s">
        <v>127</v>
      </c>
      <c r="H82" s="241"/>
      <c r="I82" s="197"/>
      <c r="J82" s="197"/>
      <c r="K82" s="200"/>
      <c r="L82" s="200"/>
      <c r="M82" s="200"/>
      <c r="N82" s="200"/>
      <c r="O82" s="200"/>
      <c r="P82" s="299"/>
      <c r="Q82" s="35"/>
      <c r="R82" s="35"/>
      <c r="S82" s="35"/>
    </row>
    <row r="83" spans="1:19" ht="26.25" customHeight="1" thickBot="1" x14ac:dyDescent="0.45">
      <c r="A83" s="35"/>
      <c r="B83" s="292" t="s">
        <v>220</v>
      </c>
      <c r="C83" s="198"/>
      <c r="D83" s="198"/>
      <c r="E83" s="198"/>
      <c r="F83" s="198"/>
      <c r="G83" s="277" t="s">
        <v>221</v>
      </c>
      <c r="H83" s="277"/>
      <c r="I83" s="277"/>
      <c r="J83" s="277"/>
      <c r="K83" s="277"/>
      <c r="L83" s="277"/>
      <c r="M83" s="277"/>
      <c r="N83" s="277"/>
      <c r="O83" s="277"/>
      <c r="P83" s="279"/>
      <c r="Q83" s="189"/>
      <c r="R83" s="189"/>
    </row>
    <row r="84" spans="1:19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P84" s="15"/>
    </row>
    <row r="85" spans="1:19" x14ac:dyDescent="0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P85" s="15"/>
    </row>
    <row r="86" spans="1:19" x14ac:dyDescent="0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P86" s="15"/>
    </row>
    <row r="87" spans="1:19" x14ac:dyDescent="0.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P87" s="15"/>
    </row>
  </sheetData>
  <mergeCells count="27">
    <mergeCell ref="G83:P83"/>
    <mergeCell ref="B69:B70"/>
    <mergeCell ref="C69:P69"/>
    <mergeCell ref="C70:P70"/>
    <mergeCell ref="B71:B74"/>
    <mergeCell ref="A1:Q1"/>
    <mergeCell ref="A2:Q2"/>
    <mergeCell ref="D4:Q4"/>
    <mergeCell ref="D5:Q5"/>
    <mergeCell ref="C71:P71"/>
    <mergeCell ref="C72:P72"/>
    <mergeCell ref="C73:P73"/>
    <mergeCell ref="C74:P74"/>
    <mergeCell ref="C75:P75"/>
    <mergeCell ref="C76:P76"/>
    <mergeCell ref="B78:B82"/>
    <mergeCell ref="C78:D78"/>
    <mergeCell ref="C79:D79"/>
    <mergeCell ref="C80:D80"/>
    <mergeCell ref="C81:D81"/>
    <mergeCell ref="C82:D82"/>
    <mergeCell ref="G78:H78"/>
    <mergeCell ref="G79:H79"/>
    <mergeCell ref="G80:H80"/>
    <mergeCell ref="G81:H81"/>
    <mergeCell ref="G82:H82"/>
    <mergeCell ref="G77:P77"/>
  </mergeCells>
  <pageMargins left="0.25" right="0.25" top="0.75" bottom="0.75" header="0.3" footer="0.3"/>
  <pageSetup paperSize="9" scale="41" fitToHeight="0" orientation="landscape" r:id="rId1"/>
  <headerFooter>
    <oddHeader>&amp;C&amp;G</oddHeader>
    <oddFooter>&amp;CANNEXURE "H15"&amp;RPAGE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9"/>
  <sheetViews>
    <sheetView zoomScale="55" zoomScaleNormal="55" workbookViewId="0">
      <pane xSplit="4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9.28515625" defaultRowHeight="26.25" x14ac:dyDescent="0.4"/>
  <cols>
    <col min="1" max="1" width="16.28515625" style="1" customWidth="1"/>
    <col min="2" max="2" width="98.7109375" style="1" customWidth="1"/>
    <col min="3" max="3" width="21.85546875" style="15" hidden="1" customWidth="1"/>
    <col min="4" max="6" width="22.140625" style="15" hidden="1" customWidth="1"/>
    <col min="7" max="10" width="22.140625" style="15" customWidth="1"/>
    <col min="11" max="19" width="17.7109375" style="15" customWidth="1"/>
    <col min="20" max="20" width="21" style="1" customWidth="1"/>
    <col min="21" max="22" width="9.28515625" style="1" customWidth="1"/>
    <col min="23" max="24" width="9.28515625" style="1"/>
    <col min="25" max="25" width="15.5703125" style="1" customWidth="1"/>
    <col min="26" max="16384" width="9.28515625" style="1"/>
  </cols>
  <sheetData>
    <row r="1" spans="1:19" ht="47.25" thickBot="1" x14ac:dyDescent="0.75">
      <c r="A1" s="201" t="s">
        <v>130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84.75" customHeight="1" thickBot="1" x14ac:dyDescent="0.45">
      <c r="A2" s="202" t="s">
        <v>117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3" spans="1:19" ht="8.25" customHeight="1" x14ac:dyDescent="0.4"/>
    <row r="4" spans="1:19" x14ac:dyDescent="0.4">
      <c r="B4" s="26" t="s">
        <v>99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19" x14ac:dyDescent="0.4">
      <c r="B6" s="26" t="s">
        <v>157</v>
      </c>
      <c r="D6" s="2">
        <f>SUM(99.41*0.05)+99.41</f>
        <v>104.3805</v>
      </c>
      <c r="E6" s="2">
        <f>SUM(99.41*0.05)+99.41</f>
        <v>104.3805</v>
      </c>
      <c r="F6" s="2">
        <f>SUM(99.41*0.05)+99.41</f>
        <v>104.3805</v>
      </c>
      <c r="G6" s="2">
        <f>SUM(99.41*0.05)+99.41</f>
        <v>104.3805</v>
      </c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</row>
    <row r="7" spans="1:19" x14ac:dyDescent="0.4">
      <c r="B7" s="26" t="s">
        <v>158</v>
      </c>
      <c r="D7" s="2">
        <f>SUM(180.52*0.05)+180.52</f>
        <v>189.54600000000002</v>
      </c>
      <c r="E7" s="2">
        <f>SUM(180.52*0.05)+180.52</f>
        <v>189.54600000000002</v>
      </c>
      <c r="F7" s="2">
        <f>SUM(180.52*0.05)+180.52</f>
        <v>189.54600000000002</v>
      </c>
      <c r="G7" s="2">
        <f>SUM(180.52*0.05)+180.52</f>
        <v>189.54600000000002</v>
      </c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</row>
    <row r="8" spans="1:19" ht="8.25" customHeight="1" x14ac:dyDescent="0.4"/>
    <row r="9" spans="1:19" s="145" customFormat="1" ht="126" x14ac:dyDescent="0.4">
      <c r="A9" s="16" t="s">
        <v>0</v>
      </c>
      <c r="B9" s="16" t="s">
        <v>60</v>
      </c>
      <c r="C9" s="17" t="s">
        <v>89</v>
      </c>
      <c r="D9" s="17" t="s">
        <v>172</v>
      </c>
      <c r="E9" s="16" t="s">
        <v>170</v>
      </c>
      <c r="F9" s="16" t="s">
        <v>171</v>
      </c>
      <c r="G9" s="16" t="s">
        <v>215</v>
      </c>
      <c r="H9" s="16" t="s">
        <v>188</v>
      </c>
      <c r="I9" s="16" t="s">
        <v>174</v>
      </c>
      <c r="J9" s="16" t="s">
        <v>195</v>
      </c>
      <c r="K9" s="17" t="s">
        <v>173</v>
      </c>
      <c r="L9" s="17" t="s">
        <v>176</v>
      </c>
      <c r="M9" s="17" t="s">
        <v>177</v>
      </c>
      <c r="N9" s="17" t="s">
        <v>183</v>
      </c>
      <c r="O9" s="17" t="s">
        <v>184</v>
      </c>
      <c r="P9" s="17" t="s">
        <v>185</v>
      </c>
      <c r="Q9" s="17" t="s">
        <v>186</v>
      </c>
      <c r="R9" s="17" t="s">
        <v>182</v>
      </c>
      <c r="S9" s="17" t="s">
        <v>187</v>
      </c>
    </row>
    <row r="10" spans="1:19" s="295" customFormat="1" x14ac:dyDescent="0.4">
      <c r="A10" s="284">
        <v>3089</v>
      </c>
      <c r="B10" s="180" t="s">
        <v>203</v>
      </c>
      <c r="C10" s="285"/>
      <c r="D10" s="285"/>
      <c r="E10" s="64"/>
      <c r="F10" s="64"/>
      <c r="G10" s="64">
        <f>SUM(37.49*45)*4.3333</f>
        <v>7310.4937650000011</v>
      </c>
      <c r="H10" s="64">
        <f>SUM(37.49*45)*4.3333</f>
        <v>7310.4937650000011</v>
      </c>
      <c r="I10" s="64">
        <f>+H10/4.3333</f>
        <v>1687.0500000000002</v>
      </c>
      <c r="J10" s="64">
        <f>+I10/45</f>
        <v>37.49</v>
      </c>
      <c r="K10" s="294">
        <v>120</v>
      </c>
      <c r="L10" s="294">
        <v>27.836130000000001</v>
      </c>
      <c r="M10" s="294">
        <v>79.323509999999999</v>
      </c>
      <c r="N10" s="285">
        <f>+G10*0.013</f>
        <v>95.036418945000008</v>
      </c>
      <c r="O10" s="285">
        <f>+G10*0.013</f>
        <v>95.036418945000008</v>
      </c>
      <c r="P10" s="285">
        <f>+G10*0.06</f>
        <v>438.62962590000006</v>
      </c>
      <c r="Q10" s="285">
        <f>+G10*0.06</f>
        <v>438.62962590000006</v>
      </c>
      <c r="R10" s="285">
        <f>+H10*0.005</f>
        <v>36.552468825000005</v>
      </c>
      <c r="S10" s="285">
        <f>+H10*0.005</f>
        <v>36.552468825000005</v>
      </c>
    </row>
    <row r="11" spans="1:19" s="295" customFormat="1" x14ac:dyDescent="0.4">
      <c r="A11" s="93">
        <v>2002</v>
      </c>
      <c r="B11" s="93" t="s">
        <v>3</v>
      </c>
      <c r="C11" s="294">
        <v>2209.3346799999999</v>
      </c>
      <c r="D11" s="294">
        <f>SUM(C11*0.06)+C11</f>
        <v>2341.8947607999999</v>
      </c>
      <c r="E11" s="64">
        <f>+D11/4.3333</f>
        <v>540.44140973392098</v>
      </c>
      <c r="F11" s="64">
        <f t="shared" ref="F11" si="0">+E11/45</f>
        <v>12.009809105198244</v>
      </c>
      <c r="G11" s="64">
        <f>SUM(D11*0.06)+D11</f>
        <v>2482.4084464479997</v>
      </c>
      <c r="H11" s="64">
        <f>SUM(20*45)*4.3333</f>
        <v>3899.9700000000003</v>
      </c>
      <c r="I11" s="64">
        <f>+H11/4.3333</f>
        <v>900</v>
      </c>
      <c r="J11" s="64">
        <f>+I11/45</f>
        <v>20</v>
      </c>
      <c r="K11" s="294">
        <v>120</v>
      </c>
      <c r="L11" s="294">
        <v>27.836130000000001</v>
      </c>
      <c r="M11" s="294">
        <v>79.323509999999999</v>
      </c>
      <c r="N11" s="285">
        <f t="shared" ref="N11:N26" si="1">+G11*0.013</f>
        <v>32.271309803823996</v>
      </c>
      <c r="O11" s="285">
        <f t="shared" ref="O11:O26" si="2">+G11*0.013</f>
        <v>32.271309803823996</v>
      </c>
      <c r="P11" s="285">
        <f t="shared" ref="P11:P26" si="3">+G11*0.06</f>
        <v>148.94450678687997</v>
      </c>
      <c r="Q11" s="285">
        <f t="shared" ref="Q11:Q26" si="4">+G11*0.06</f>
        <v>148.94450678687997</v>
      </c>
      <c r="R11" s="285">
        <f t="shared" ref="R11:R26" si="5">+H11*0.005</f>
        <v>19.499850000000002</v>
      </c>
      <c r="S11" s="285">
        <f t="shared" ref="S11:S26" si="6">+H11*0.005</f>
        <v>19.499850000000002</v>
      </c>
    </row>
    <row r="12" spans="1:19" s="295" customFormat="1" x14ac:dyDescent="0.4">
      <c r="A12" s="93">
        <v>2004</v>
      </c>
      <c r="B12" s="93" t="s">
        <v>1</v>
      </c>
      <c r="C12" s="294">
        <v>2840.5731599999999</v>
      </c>
      <c r="D12" s="294">
        <f t="shared" ref="D12:D66" si="7">SUM(C12*0.06)+C12</f>
        <v>3011.0075495999999</v>
      </c>
      <c r="E12" s="64">
        <f t="shared" ref="E12:E18" si="8">+D12/4.3333</f>
        <v>694.85324108646978</v>
      </c>
      <c r="F12" s="64">
        <f t="shared" ref="F12:F18" si="9">+E12/45</f>
        <v>15.441183135254883</v>
      </c>
      <c r="G12" s="64">
        <f t="shared" ref="G12:G65" si="10">SUM(D12*0.06)+D12</f>
        <v>3191.6680025759997</v>
      </c>
      <c r="H12" s="64">
        <f>SUM(20*45)*4.3333</f>
        <v>3899.9700000000003</v>
      </c>
      <c r="I12" s="64">
        <f t="shared" ref="I12:I65" si="11">+H12/4.3333</f>
        <v>900</v>
      </c>
      <c r="J12" s="64">
        <f t="shared" ref="J12:J65" si="12">+I12/45</f>
        <v>20</v>
      </c>
      <c r="K12" s="294">
        <v>120</v>
      </c>
      <c r="L12" s="294">
        <v>27.836130000000001</v>
      </c>
      <c r="M12" s="294">
        <v>79.323509999999999</v>
      </c>
      <c r="N12" s="285">
        <f t="shared" si="1"/>
        <v>41.491684033487992</v>
      </c>
      <c r="O12" s="285">
        <f t="shared" si="2"/>
        <v>41.491684033487992</v>
      </c>
      <c r="P12" s="285">
        <f t="shared" si="3"/>
        <v>191.50008015455998</v>
      </c>
      <c r="Q12" s="285">
        <f t="shared" si="4"/>
        <v>191.50008015455998</v>
      </c>
      <c r="R12" s="285">
        <f t="shared" si="5"/>
        <v>19.499850000000002</v>
      </c>
      <c r="S12" s="285">
        <f t="shared" si="6"/>
        <v>19.499850000000002</v>
      </c>
    </row>
    <row r="13" spans="1:19" s="295" customFormat="1" x14ac:dyDescent="0.4">
      <c r="A13" s="93">
        <v>2006</v>
      </c>
      <c r="B13" s="93" t="s">
        <v>2</v>
      </c>
      <c r="C13" s="294">
        <v>4734.2886000000008</v>
      </c>
      <c r="D13" s="294">
        <f t="shared" si="7"/>
        <v>5018.3459160000011</v>
      </c>
      <c r="E13" s="64">
        <f t="shared" si="8"/>
        <v>1158.0887351441168</v>
      </c>
      <c r="F13" s="64">
        <f t="shared" si="9"/>
        <v>25.735305225424817</v>
      </c>
      <c r="G13" s="64">
        <f t="shared" si="10"/>
        <v>5319.446670960001</v>
      </c>
      <c r="H13" s="64">
        <f>SUM(D13*0.06)+D13</f>
        <v>5319.446670960001</v>
      </c>
      <c r="I13" s="64">
        <f t="shared" si="11"/>
        <v>1227.5740592527636</v>
      </c>
      <c r="J13" s="64">
        <f t="shared" si="12"/>
        <v>27.279423538950304</v>
      </c>
      <c r="K13" s="294">
        <v>120</v>
      </c>
      <c r="L13" s="294">
        <v>27.836130000000001</v>
      </c>
      <c r="M13" s="294">
        <v>79.323509999999999</v>
      </c>
      <c r="N13" s="285">
        <f t="shared" si="1"/>
        <v>69.152806722480008</v>
      </c>
      <c r="O13" s="285">
        <f t="shared" si="2"/>
        <v>69.152806722480008</v>
      </c>
      <c r="P13" s="285">
        <f t="shared" si="3"/>
        <v>319.16680025760007</v>
      </c>
      <c r="Q13" s="285">
        <f t="shared" si="4"/>
        <v>319.16680025760007</v>
      </c>
      <c r="R13" s="285">
        <f t="shared" si="5"/>
        <v>26.597233354800007</v>
      </c>
      <c r="S13" s="285">
        <f t="shared" si="6"/>
        <v>26.597233354800007</v>
      </c>
    </row>
    <row r="14" spans="1:19" s="295" customFormat="1" x14ac:dyDescent="0.4">
      <c r="A14" s="93">
        <v>3036</v>
      </c>
      <c r="B14" s="180" t="s">
        <v>199</v>
      </c>
      <c r="C14" s="294">
        <v>1367.5447959999999</v>
      </c>
      <c r="D14" s="294">
        <f>SUM(C14*0.06)+C14</f>
        <v>1449.5974837599999</v>
      </c>
      <c r="E14" s="64">
        <f>+D14/4.3333</f>
        <v>334.52506952207318</v>
      </c>
      <c r="F14" s="64">
        <f>+E14/45</f>
        <v>7.4338904338238487</v>
      </c>
      <c r="G14" s="64">
        <f>SUM(D14*0.06)+D14</f>
        <v>1536.5733327855999</v>
      </c>
      <c r="H14" s="64">
        <f t="shared" ref="G14:H51" si="13">SUM(20*45)*4.3333</f>
        <v>3899.9700000000003</v>
      </c>
      <c r="I14" s="64">
        <f>+H14/4.3333</f>
        <v>900</v>
      </c>
      <c r="J14" s="64">
        <f>+I14/45</f>
        <v>20</v>
      </c>
      <c r="K14" s="294">
        <v>120</v>
      </c>
      <c r="L14" s="294">
        <v>27.836130000000001</v>
      </c>
      <c r="M14" s="294">
        <v>66.802260000000004</v>
      </c>
      <c r="N14" s="285">
        <f t="shared" si="1"/>
        <v>19.975453326212797</v>
      </c>
      <c r="O14" s="285">
        <f t="shared" si="2"/>
        <v>19.975453326212797</v>
      </c>
      <c r="P14" s="285">
        <f t="shared" si="3"/>
        <v>92.194399967135993</v>
      </c>
      <c r="Q14" s="285">
        <f t="shared" si="4"/>
        <v>92.194399967135993</v>
      </c>
      <c r="R14" s="285">
        <f t="shared" si="5"/>
        <v>19.499850000000002</v>
      </c>
      <c r="S14" s="285">
        <f t="shared" si="6"/>
        <v>19.499850000000002</v>
      </c>
    </row>
    <row r="15" spans="1:19" s="295" customFormat="1" x14ac:dyDescent="0.4">
      <c r="A15" s="93">
        <v>3034</v>
      </c>
      <c r="B15" s="180" t="s">
        <v>200</v>
      </c>
      <c r="C15" s="294">
        <v>2103.9185280000002</v>
      </c>
      <c r="D15" s="294">
        <f>SUM(C15*0.06)+C15</f>
        <v>2230.1536396800002</v>
      </c>
      <c r="E15" s="64">
        <f>+D15/4.3333</f>
        <v>514.65479880922157</v>
      </c>
      <c r="F15" s="64">
        <f>+E15/45</f>
        <v>11.43677330687159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>+I15/45</f>
        <v>25.05</v>
      </c>
      <c r="K15" s="294">
        <v>120</v>
      </c>
      <c r="L15" s="294">
        <v>27.836130000000001</v>
      </c>
      <c r="M15" s="294">
        <v>66.802260000000004</v>
      </c>
      <c r="N15" s="285">
        <f t="shared" si="1"/>
        <v>63.501261525000004</v>
      </c>
      <c r="O15" s="285">
        <f t="shared" si="2"/>
        <v>63.501261525000004</v>
      </c>
      <c r="P15" s="285">
        <f t="shared" si="3"/>
        <v>293.08274550000004</v>
      </c>
      <c r="Q15" s="285">
        <f t="shared" si="4"/>
        <v>293.08274550000004</v>
      </c>
      <c r="R15" s="285">
        <f t="shared" si="5"/>
        <v>24.423562125000004</v>
      </c>
      <c r="S15" s="285">
        <f t="shared" si="6"/>
        <v>24.423562125000004</v>
      </c>
    </row>
    <row r="16" spans="1:19" s="295" customFormat="1" ht="27" customHeight="1" x14ac:dyDescent="0.4">
      <c r="A16" s="93">
        <v>3020</v>
      </c>
      <c r="B16" s="286" t="s">
        <v>201</v>
      </c>
      <c r="C16" s="294">
        <v>3332.9346800000003</v>
      </c>
      <c r="D16" s="294">
        <f>SUM(C16*0.06)+C16</f>
        <v>3532.9107608000004</v>
      </c>
      <c r="E16" s="64">
        <f t="shared" si="8"/>
        <v>815.29337013361646</v>
      </c>
      <c r="F16" s="64">
        <f t="shared" si="9"/>
        <v>18.117630447413699</v>
      </c>
      <c r="G16" s="64">
        <f t="shared" si="10"/>
        <v>3744.8854064480006</v>
      </c>
      <c r="H16" s="64">
        <f>SUM(20*45)*4.3333</f>
        <v>3899.9700000000003</v>
      </c>
      <c r="I16" s="64">
        <f t="shared" si="11"/>
        <v>900</v>
      </c>
      <c r="J16" s="64">
        <f t="shared" si="12"/>
        <v>20</v>
      </c>
      <c r="K16" s="294">
        <v>120</v>
      </c>
      <c r="L16" s="294">
        <v>27.836130000000001</v>
      </c>
      <c r="M16" s="294">
        <v>66.802260000000004</v>
      </c>
      <c r="N16" s="285">
        <f t="shared" si="1"/>
        <v>48.683510283824006</v>
      </c>
      <c r="O16" s="285">
        <f t="shared" si="2"/>
        <v>48.683510283824006</v>
      </c>
      <c r="P16" s="285">
        <f t="shared" si="3"/>
        <v>224.69312438688002</v>
      </c>
      <c r="Q16" s="285">
        <f t="shared" si="4"/>
        <v>224.69312438688002</v>
      </c>
      <c r="R16" s="285">
        <f t="shared" si="5"/>
        <v>19.499850000000002</v>
      </c>
      <c r="S16" s="285">
        <f t="shared" si="6"/>
        <v>19.499850000000002</v>
      </c>
    </row>
    <row r="17" spans="1:19" s="295" customFormat="1" x14ac:dyDescent="0.4">
      <c r="A17" s="93">
        <v>3014</v>
      </c>
      <c r="B17" s="180" t="s">
        <v>202</v>
      </c>
      <c r="C17" s="294">
        <v>3720.3856680000004</v>
      </c>
      <c r="D17" s="294">
        <f t="shared" si="7"/>
        <v>3943.6088080800005</v>
      </c>
      <c r="E17" s="64">
        <f t="shared" si="8"/>
        <v>910.07057163824345</v>
      </c>
      <c r="F17" s="64">
        <f t="shared" si="9"/>
        <v>20.223790480849853</v>
      </c>
      <c r="G17" s="64">
        <f t="shared" si="10"/>
        <v>4180.2253365648003</v>
      </c>
      <c r="H17" s="64">
        <f>SUM(D17*0.06)+D17</f>
        <v>4180.2253365648003</v>
      </c>
      <c r="I17" s="64">
        <f t="shared" si="11"/>
        <v>964.67480593653795</v>
      </c>
      <c r="J17" s="64">
        <f t="shared" si="12"/>
        <v>21.437217909700845</v>
      </c>
      <c r="K17" s="294">
        <v>120</v>
      </c>
      <c r="L17" s="294">
        <v>27.836130000000001</v>
      </c>
      <c r="M17" s="294">
        <v>66.802260000000004</v>
      </c>
      <c r="N17" s="285">
        <f t="shared" si="1"/>
        <v>54.342929375342401</v>
      </c>
      <c r="O17" s="285">
        <f t="shared" si="2"/>
        <v>54.342929375342401</v>
      </c>
      <c r="P17" s="285">
        <f t="shared" si="3"/>
        <v>250.813520193888</v>
      </c>
      <c r="Q17" s="285">
        <f t="shared" si="4"/>
        <v>250.813520193888</v>
      </c>
      <c r="R17" s="285">
        <f t="shared" si="5"/>
        <v>20.901126682824003</v>
      </c>
      <c r="S17" s="285">
        <f t="shared" si="6"/>
        <v>20.901126682824003</v>
      </c>
    </row>
    <row r="18" spans="1:19" s="295" customFormat="1" x14ac:dyDescent="0.4">
      <c r="A18" s="93">
        <v>3022</v>
      </c>
      <c r="B18" s="93" t="s">
        <v>4</v>
      </c>
      <c r="C18" s="294">
        <v>2495.706612</v>
      </c>
      <c r="D18" s="294">
        <f t="shared" si="7"/>
        <v>2645.4490087200002</v>
      </c>
      <c r="E18" s="64">
        <f t="shared" si="8"/>
        <v>610.49292888099137</v>
      </c>
      <c r="F18" s="64">
        <f t="shared" si="9"/>
        <v>13.566509530688696</v>
      </c>
      <c r="G18" s="64">
        <f t="shared" si="10"/>
        <v>2804.1759492432002</v>
      </c>
      <c r="H18" s="64">
        <f>SUM(20*45)*4.3333</f>
        <v>3899.9700000000003</v>
      </c>
      <c r="I18" s="64">
        <f t="shared" si="11"/>
        <v>900</v>
      </c>
      <c r="J18" s="64">
        <f t="shared" si="12"/>
        <v>20</v>
      </c>
      <c r="K18" s="294">
        <v>120</v>
      </c>
      <c r="L18" s="294">
        <v>27.836130000000001</v>
      </c>
      <c r="M18" s="294">
        <v>66.802260000000004</v>
      </c>
      <c r="N18" s="285">
        <f t="shared" si="1"/>
        <v>36.454287340161599</v>
      </c>
      <c r="O18" s="285">
        <f t="shared" si="2"/>
        <v>36.454287340161599</v>
      </c>
      <c r="P18" s="285">
        <f t="shared" si="3"/>
        <v>168.25055695459201</v>
      </c>
      <c r="Q18" s="285">
        <f t="shared" si="4"/>
        <v>168.25055695459201</v>
      </c>
      <c r="R18" s="285">
        <f t="shared" si="5"/>
        <v>19.499850000000002</v>
      </c>
      <c r="S18" s="285">
        <f t="shared" si="6"/>
        <v>19.499850000000002</v>
      </c>
    </row>
    <row r="19" spans="1:19" s="295" customFormat="1" x14ac:dyDescent="0.4">
      <c r="A19" s="93">
        <v>4018</v>
      </c>
      <c r="B19" s="93" t="s">
        <v>160</v>
      </c>
      <c r="C19" s="294"/>
      <c r="D19" s="296"/>
      <c r="E19" s="296"/>
      <c r="F19" s="296"/>
      <c r="G19" s="64">
        <f>SUM(20*45)*4.3333</f>
        <v>3899.9700000000003</v>
      </c>
      <c r="H19" s="64">
        <f>SUM(20*45)*4.3333</f>
        <v>3899.9700000000003</v>
      </c>
      <c r="I19" s="64">
        <f t="shared" si="11"/>
        <v>900</v>
      </c>
      <c r="J19" s="64">
        <f t="shared" si="12"/>
        <v>20</v>
      </c>
      <c r="K19" s="294">
        <v>120</v>
      </c>
      <c r="L19" s="294">
        <v>27.84</v>
      </c>
      <c r="M19" s="294">
        <v>66.8</v>
      </c>
      <c r="N19" s="285">
        <f t="shared" si="1"/>
        <v>50.69961</v>
      </c>
      <c r="O19" s="285">
        <f t="shared" si="2"/>
        <v>50.69961</v>
      </c>
      <c r="P19" s="285">
        <f t="shared" si="3"/>
        <v>233.9982</v>
      </c>
      <c r="Q19" s="285">
        <f t="shared" si="4"/>
        <v>233.9982</v>
      </c>
      <c r="R19" s="285">
        <f t="shared" si="5"/>
        <v>19.499850000000002</v>
      </c>
      <c r="S19" s="285">
        <f t="shared" si="6"/>
        <v>19.499850000000002</v>
      </c>
    </row>
    <row r="20" spans="1:19" s="295" customFormat="1" x14ac:dyDescent="0.4">
      <c r="A20" s="93">
        <v>2010</v>
      </c>
      <c r="B20" s="93" t="s">
        <v>5</v>
      </c>
      <c r="C20" s="294">
        <v>2572.5159080000003</v>
      </c>
      <c r="D20" s="294">
        <f t="shared" si="7"/>
        <v>2726.8668624800002</v>
      </c>
      <c r="E20" s="64">
        <f t="shared" ref="E20:E42" si="14">+D20/4.3333</f>
        <v>629.28180889391456</v>
      </c>
      <c r="F20" s="64">
        <f t="shared" ref="F20:F42" si="15">+E20/45</f>
        <v>13.984040197642546</v>
      </c>
      <c r="G20" s="64">
        <f t="shared" si="10"/>
        <v>2890.4788742288001</v>
      </c>
      <c r="H20" s="64">
        <f>SUM(20*45)*4.3333</f>
        <v>3899.9700000000003</v>
      </c>
      <c r="I20" s="64">
        <f t="shared" si="11"/>
        <v>900</v>
      </c>
      <c r="J20" s="64">
        <f t="shared" si="12"/>
        <v>20</v>
      </c>
      <c r="K20" s="294">
        <v>120</v>
      </c>
      <c r="L20" s="294">
        <v>16.706130000000002</v>
      </c>
      <c r="M20" s="294">
        <v>33.401130000000002</v>
      </c>
      <c r="N20" s="285">
        <f t="shared" si="1"/>
        <v>37.576225364974398</v>
      </c>
      <c r="O20" s="285">
        <f t="shared" si="2"/>
        <v>37.576225364974398</v>
      </c>
      <c r="P20" s="285">
        <f t="shared" si="3"/>
        <v>173.428732453728</v>
      </c>
      <c r="Q20" s="285">
        <f t="shared" si="4"/>
        <v>173.428732453728</v>
      </c>
      <c r="R20" s="285">
        <f t="shared" si="5"/>
        <v>19.499850000000002</v>
      </c>
      <c r="S20" s="285">
        <f t="shared" si="6"/>
        <v>19.499850000000002</v>
      </c>
    </row>
    <row r="21" spans="1:19" s="295" customFormat="1" x14ac:dyDescent="0.4">
      <c r="A21" s="93">
        <v>2012</v>
      </c>
      <c r="B21" s="93" t="s">
        <v>8</v>
      </c>
      <c r="C21" s="294">
        <v>2700.718668</v>
      </c>
      <c r="D21" s="294">
        <f>SUM(C21*0.06)+C21</f>
        <v>2862.7617880799999</v>
      </c>
      <c r="E21" s="64">
        <f t="shared" si="14"/>
        <v>660.64241757551974</v>
      </c>
      <c r="F21" s="64">
        <f t="shared" si="15"/>
        <v>14.680942612789327</v>
      </c>
      <c r="G21" s="64">
        <f t="shared" si="10"/>
        <v>3034.5274953648</v>
      </c>
      <c r="H21" s="64">
        <f>SUM(20*45)*4.3333</f>
        <v>3899.9700000000003</v>
      </c>
      <c r="I21" s="64">
        <f t="shared" si="11"/>
        <v>900</v>
      </c>
      <c r="J21" s="64">
        <f t="shared" si="12"/>
        <v>20</v>
      </c>
      <c r="K21" s="294">
        <v>120</v>
      </c>
      <c r="L21" s="294">
        <v>16.706130000000002</v>
      </c>
      <c r="M21" s="294">
        <v>33.401130000000002</v>
      </c>
      <c r="N21" s="285">
        <f t="shared" si="1"/>
        <v>39.448857439742397</v>
      </c>
      <c r="O21" s="285">
        <f t="shared" si="2"/>
        <v>39.448857439742397</v>
      </c>
      <c r="P21" s="285">
        <f t="shared" si="3"/>
        <v>182.07164972188798</v>
      </c>
      <c r="Q21" s="285">
        <f t="shared" si="4"/>
        <v>182.07164972188798</v>
      </c>
      <c r="R21" s="285">
        <f t="shared" si="5"/>
        <v>19.499850000000002</v>
      </c>
      <c r="S21" s="285">
        <f t="shared" si="6"/>
        <v>19.499850000000002</v>
      </c>
    </row>
    <row r="22" spans="1:19" s="295" customFormat="1" x14ac:dyDescent="0.4">
      <c r="A22" s="93">
        <v>2014</v>
      </c>
      <c r="B22" s="93" t="s">
        <v>7</v>
      </c>
      <c r="C22" s="294">
        <v>2830.3146919999995</v>
      </c>
      <c r="D22" s="294">
        <f>SUM(C22*0.06)+C22</f>
        <v>3000.1335735199996</v>
      </c>
      <c r="E22" s="64">
        <f t="shared" si="14"/>
        <v>692.34384268802057</v>
      </c>
      <c r="F22" s="64">
        <f t="shared" si="15"/>
        <v>15.385418726400458</v>
      </c>
      <c r="G22" s="64">
        <f t="shared" si="10"/>
        <v>3180.1415879311994</v>
      </c>
      <c r="H22" s="64">
        <f>SUM(20*45)*4.3333</f>
        <v>3899.9700000000003</v>
      </c>
      <c r="I22" s="64">
        <f t="shared" si="11"/>
        <v>900</v>
      </c>
      <c r="J22" s="64">
        <f t="shared" si="12"/>
        <v>20</v>
      </c>
      <c r="K22" s="294">
        <v>120</v>
      </c>
      <c r="L22" s="294">
        <v>16.706130000000002</v>
      </c>
      <c r="M22" s="294">
        <v>33.401130000000002</v>
      </c>
      <c r="N22" s="285">
        <f t="shared" si="1"/>
        <v>41.341840643105591</v>
      </c>
      <c r="O22" s="285">
        <f t="shared" si="2"/>
        <v>41.341840643105591</v>
      </c>
      <c r="P22" s="285">
        <f t="shared" si="3"/>
        <v>190.80849527587196</v>
      </c>
      <c r="Q22" s="285">
        <f t="shared" si="4"/>
        <v>190.80849527587196</v>
      </c>
      <c r="R22" s="285">
        <f t="shared" si="5"/>
        <v>19.499850000000002</v>
      </c>
      <c r="S22" s="285">
        <f t="shared" si="6"/>
        <v>19.499850000000002</v>
      </c>
    </row>
    <row r="23" spans="1:19" s="295" customFormat="1" x14ac:dyDescent="0.4">
      <c r="A23" s="93">
        <v>2020</v>
      </c>
      <c r="B23" s="180" t="s">
        <v>162</v>
      </c>
      <c r="C23" s="294">
        <v>4844.4912880000002</v>
      </c>
      <c r="D23" s="294">
        <f t="shared" si="7"/>
        <v>5135.1607652800003</v>
      </c>
      <c r="E23" s="64">
        <f t="shared" si="14"/>
        <v>1185.0462154201186</v>
      </c>
      <c r="F23" s="64">
        <f t="shared" si="15"/>
        <v>26.334360342669303</v>
      </c>
      <c r="G23" s="64">
        <f t="shared" si="10"/>
        <v>5443.2704111968005</v>
      </c>
      <c r="H23" s="64">
        <f t="shared" ref="H23:H26" si="16">SUM(20*45)*4.3333</f>
        <v>3899.9700000000003</v>
      </c>
      <c r="I23" s="64">
        <f t="shared" si="11"/>
        <v>900</v>
      </c>
      <c r="J23" s="64">
        <f t="shared" si="12"/>
        <v>20</v>
      </c>
      <c r="K23" s="294">
        <v>120</v>
      </c>
      <c r="L23" s="294">
        <v>27.836130000000001</v>
      </c>
      <c r="M23" s="294">
        <v>79.323509999999999</v>
      </c>
      <c r="N23" s="285">
        <f t="shared" si="1"/>
        <v>70.762515345558398</v>
      </c>
      <c r="O23" s="285">
        <f t="shared" si="2"/>
        <v>70.762515345558398</v>
      </c>
      <c r="P23" s="285">
        <f t="shared" si="3"/>
        <v>326.59622467180805</v>
      </c>
      <c r="Q23" s="285">
        <f t="shared" si="4"/>
        <v>326.59622467180805</v>
      </c>
      <c r="R23" s="285">
        <f t="shared" si="5"/>
        <v>19.499850000000002</v>
      </c>
      <c r="S23" s="285">
        <f t="shared" si="6"/>
        <v>19.499850000000002</v>
      </c>
    </row>
    <row r="24" spans="1:19" s="295" customFormat="1" x14ac:dyDescent="0.4">
      <c r="A24" s="93">
        <v>2022</v>
      </c>
      <c r="B24" s="93" t="s">
        <v>9</v>
      </c>
      <c r="C24" s="294">
        <v>5819.1693439999999</v>
      </c>
      <c r="D24" s="294">
        <f t="shared" si="7"/>
        <v>6168.3195046399996</v>
      </c>
      <c r="E24" s="64">
        <f t="shared" si="14"/>
        <v>1423.4692969884381</v>
      </c>
      <c r="F24" s="64">
        <f t="shared" si="15"/>
        <v>31.632651044187515</v>
      </c>
      <c r="G24" s="64">
        <f t="shared" si="10"/>
        <v>6538.4186749184</v>
      </c>
      <c r="H24" s="64">
        <f t="shared" si="16"/>
        <v>3899.9700000000003</v>
      </c>
      <c r="I24" s="64">
        <f t="shared" si="11"/>
        <v>900</v>
      </c>
      <c r="J24" s="64">
        <f t="shared" si="12"/>
        <v>20</v>
      </c>
      <c r="K24" s="294">
        <v>120</v>
      </c>
      <c r="L24" s="294">
        <v>27.836130000000001</v>
      </c>
      <c r="M24" s="294">
        <v>79.323509999999999</v>
      </c>
      <c r="N24" s="285">
        <f t="shared" si="1"/>
        <v>84.999442773939194</v>
      </c>
      <c r="O24" s="285">
        <f t="shared" si="2"/>
        <v>84.999442773939194</v>
      </c>
      <c r="P24" s="285">
        <f t="shared" si="3"/>
        <v>392.30512049510401</v>
      </c>
      <c r="Q24" s="285">
        <f t="shared" si="4"/>
        <v>392.30512049510401</v>
      </c>
      <c r="R24" s="285">
        <f t="shared" si="5"/>
        <v>19.499850000000002</v>
      </c>
      <c r="S24" s="285">
        <f t="shared" si="6"/>
        <v>19.499850000000002</v>
      </c>
    </row>
    <row r="25" spans="1:19" s="295" customFormat="1" x14ac:dyDescent="0.4">
      <c r="A25" s="93">
        <v>2024</v>
      </c>
      <c r="B25" s="93" t="s">
        <v>11</v>
      </c>
      <c r="C25" s="294">
        <v>6110.058148000001</v>
      </c>
      <c r="D25" s="294">
        <f>SUM(C25*0.06)+C25</f>
        <v>6476.6616368800014</v>
      </c>
      <c r="E25" s="64">
        <f t="shared" si="14"/>
        <v>1494.6257210163158</v>
      </c>
      <c r="F25" s="64">
        <f t="shared" si="15"/>
        <v>33.213904911473684</v>
      </c>
      <c r="G25" s="64">
        <f t="shared" si="10"/>
        <v>6865.2613350928013</v>
      </c>
      <c r="H25" s="64">
        <f t="shared" si="16"/>
        <v>3899.9700000000003</v>
      </c>
      <c r="I25" s="64">
        <f t="shared" si="11"/>
        <v>900</v>
      </c>
      <c r="J25" s="64">
        <f t="shared" si="12"/>
        <v>20</v>
      </c>
      <c r="K25" s="294">
        <v>120</v>
      </c>
      <c r="L25" s="294">
        <v>27.836130000000001</v>
      </c>
      <c r="M25" s="294">
        <v>79.323509999999999</v>
      </c>
      <c r="N25" s="285">
        <f t="shared" si="1"/>
        <v>89.248397356206411</v>
      </c>
      <c r="O25" s="285">
        <f t="shared" si="2"/>
        <v>89.248397356206411</v>
      </c>
      <c r="P25" s="285">
        <f t="shared" si="3"/>
        <v>411.91568010556807</v>
      </c>
      <c r="Q25" s="285">
        <f t="shared" si="4"/>
        <v>411.91568010556807</v>
      </c>
      <c r="R25" s="285">
        <f t="shared" si="5"/>
        <v>19.499850000000002</v>
      </c>
      <c r="S25" s="285">
        <f t="shared" si="6"/>
        <v>19.499850000000002</v>
      </c>
    </row>
    <row r="26" spans="1:19" s="295" customFormat="1" x14ac:dyDescent="0.4">
      <c r="A26" s="93">
        <v>2026</v>
      </c>
      <c r="B26" s="93" t="s">
        <v>10</v>
      </c>
      <c r="C26" s="294">
        <v>6400.9581879999996</v>
      </c>
      <c r="D26" s="294">
        <f>SUM(C26*0.06)+C26</f>
        <v>6785.0156792799999</v>
      </c>
      <c r="E26" s="64">
        <f t="shared" si="14"/>
        <v>1565.7848935637965</v>
      </c>
      <c r="F26" s="64">
        <f t="shared" si="15"/>
        <v>34.795219856973254</v>
      </c>
      <c r="G26" s="64">
        <f t="shared" si="10"/>
        <v>7192.1166200367998</v>
      </c>
      <c r="H26" s="64">
        <f t="shared" si="16"/>
        <v>3899.9700000000003</v>
      </c>
      <c r="I26" s="64">
        <f t="shared" si="11"/>
        <v>900</v>
      </c>
      <c r="J26" s="64">
        <f t="shared" si="12"/>
        <v>20</v>
      </c>
      <c r="K26" s="294">
        <v>120</v>
      </c>
      <c r="L26" s="294">
        <v>27.836130000000001</v>
      </c>
      <c r="M26" s="294">
        <v>79.323509999999999</v>
      </c>
      <c r="N26" s="285">
        <f t="shared" si="1"/>
        <v>93.497516060478389</v>
      </c>
      <c r="O26" s="285">
        <f t="shared" si="2"/>
        <v>93.497516060478389</v>
      </c>
      <c r="P26" s="285">
        <f t="shared" si="3"/>
        <v>431.52699720220795</v>
      </c>
      <c r="Q26" s="285">
        <f t="shared" si="4"/>
        <v>431.52699720220795</v>
      </c>
      <c r="R26" s="285">
        <f t="shared" si="5"/>
        <v>19.499850000000002</v>
      </c>
      <c r="S26" s="285">
        <f t="shared" si="6"/>
        <v>19.499850000000002</v>
      </c>
    </row>
    <row r="27" spans="1:19" s="295" customFormat="1" x14ac:dyDescent="0.4">
      <c r="A27" s="93">
        <v>2046</v>
      </c>
      <c r="B27" s="180" t="s">
        <v>69</v>
      </c>
      <c r="C27" s="294">
        <v>2227.8516079999999</v>
      </c>
      <c r="D27" s="294">
        <f>SUM(C27*0.06)+C27</f>
        <v>2361.5227044799999</v>
      </c>
      <c r="E27" s="64">
        <f t="shared" si="14"/>
        <v>544.97097004130796</v>
      </c>
      <c r="F27" s="64">
        <f t="shared" si="15"/>
        <v>12.110466000917954</v>
      </c>
      <c r="G27" s="64"/>
      <c r="H27" s="64">
        <v>1304.3699999999999</v>
      </c>
      <c r="I27" s="64">
        <f t="shared" si="11"/>
        <v>301.01077700597693</v>
      </c>
      <c r="J27" s="64">
        <f t="shared" si="12"/>
        <v>6.6891283779105981</v>
      </c>
      <c r="K27" s="294">
        <v>120</v>
      </c>
      <c r="L27" s="294"/>
      <c r="M27" s="294"/>
      <c r="N27" s="294"/>
      <c r="O27" s="294"/>
      <c r="P27" s="294"/>
      <c r="Q27" s="294"/>
      <c r="R27" s="285">
        <f t="shared" ref="R27:R65" si="17">+H27*0.005</f>
        <v>6.5218499999999997</v>
      </c>
      <c r="S27" s="285">
        <f t="shared" ref="S27:S65" si="18">+H27*0.005</f>
        <v>6.5218499999999997</v>
      </c>
    </row>
    <row r="28" spans="1:19" s="295" customFormat="1" x14ac:dyDescent="0.4">
      <c r="A28" s="93">
        <v>2048</v>
      </c>
      <c r="B28" s="180" t="s">
        <v>66</v>
      </c>
      <c r="C28" s="294">
        <v>2546.3247919999999</v>
      </c>
      <c r="D28" s="294">
        <f t="shared" si="7"/>
        <v>2699.1042795200001</v>
      </c>
      <c r="E28" s="64">
        <f t="shared" si="14"/>
        <v>622.87500969699761</v>
      </c>
      <c r="F28" s="64">
        <f t="shared" si="15"/>
        <v>13.841666882155502</v>
      </c>
      <c r="G28" s="64"/>
      <c r="H28" s="64">
        <v>2606.88</v>
      </c>
      <c r="I28" s="64">
        <f t="shared" si="11"/>
        <v>601.59231994092261</v>
      </c>
      <c r="J28" s="64">
        <f t="shared" si="12"/>
        <v>13.368718220909392</v>
      </c>
      <c r="K28" s="294">
        <v>120</v>
      </c>
      <c r="L28" s="294"/>
      <c r="M28" s="294"/>
      <c r="N28" s="294"/>
      <c r="O28" s="294"/>
      <c r="P28" s="294"/>
      <c r="Q28" s="294"/>
      <c r="R28" s="285">
        <f t="shared" si="17"/>
        <v>13.034400000000002</v>
      </c>
      <c r="S28" s="285">
        <f t="shared" si="18"/>
        <v>13.034400000000002</v>
      </c>
    </row>
    <row r="29" spans="1:19" s="295" customFormat="1" x14ac:dyDescent="0.4">
      <c r="A29" s="93">
        <v>2050</v>
      </c>
      <c r="B29" s="180" t="s">
        <v>67</v>
      </c>
      <c r="C29" s="294">
        <v>2859.2698639999999</v>
      </c>
      <c r="D29" s="294">
        <f t="shared" si="7"/>
        <v>3030.8260558399998</v>
      </c>
      <c r="E29" s="64">
        <f t="shared" si="14"/>
        <v>699.42677770752073</v>
      </c>
      <c r="F29" s="64">
        <f t="shared" si="15"/>
        <v>15.542817282389349</v>
      </c>
      <c r="G29" s="64"/>
      <c r="H29" s="64">
        <v>4021.78</v>
      </c>
      <c r="I29" s="64">
        <f t="shared" si="11"/>
        <v>928.11021623243255</v>
      </c>
      <c r="J29" s="64">
        <f t="shared" si="12"/>
        <v>20.624671471831835</v>
      </c>
      <c r="K29" s="294">
        <v>120</v>
      </c>
      <c r="L29" s="294"/>
      <c r="M29" s="294"/>
      <c r="N29" s="294"/>
      <c r="O29" s="294"/>
      <c r="P29" s="294"/>
      <c r="Q29" s="294"/>
      <c r="R29" s="285">
        <f t="shared" si="17"/>
        <v>20.108900000000002</v>
      </c>
      <c r="S29" s="285">
        <f t="shared" si="18"/>
        <v>20.108900000000002</v>
      </c>
    </row>
    <row r="30" spans="1:19" s="295" customFormat="1" x14ac:dyDescent="0.4">
      <c r="A30" s="93">
        <v>2052</v>
      </c>
      <c r="B30" s="180" t="s">
        <v>68</v>
      </c>
      <c r="C30" s="294">
        <v>3104.6528680000001</v>
      </c>
      <c r="D30" s="294">
        <f t="shared" si="7"/>
        <v>3290.9320400800002</v>
      </c>
      <c r="E30" s="64">
        <f t="shared" si="14"/>
        <v>759.45169733921023</v>
      </c>
      <c r="F30" s="64">
        <f t="shared" si="15"/>
        <v>16.876704385315783</v>
      </c>
      <c r="G30" s="64">
        <f t="shared" ref="G30:G34" si="19">SUM(D30*0.07)+D30</f>
        <v>3521.2972828856005</v>
      </c>
      <c r="H30" s="64">
        <v>5869.5</v>
      </c>
      <c r="I30" s="64">
        <f t="shared" si="11"/>
        <v>1354.5104193109178</v>
      </c>
      <c r="J30" s="64">
        <f t="shared" si="12"/>
        <v>30.100231540242618</v>
      </c>
      <c r="K30" s="294">
        <v>120</v>
      </c>
      <c r="L30" s="294">
        <v>20.88</v>
      </c>
      <c r="M30" s="294">
        <v>45.93</v>
      </c>
      <c r="N30" s="285">
        <f>+G30*0.013</f>
        <v>45.776864677512805</v>
      </c>
      <c r="O30" s="285">
        <f>+G30*0.013</f>
        <v>45.776864677512805</v>
      </c>
      <c r="P30" s="285">
        <f>+G30*0.06</f>
        <v>211.27783697313603</v>
      </c>
      <c r="Q30" s="285">
        <f>+G30*0.06</f>
        <v>211.27783697313603</v>
      </c>
      <c r="R30" s="285">
        <f t="shared" si="17"/>
        <v>29.3475</v>
      </c>
      <c r="S30" s="285">
        <f t="shared" si="18"/>
        <v>29.3475</v>
      </c>
    </row>
    <row r="31" spans="1:19" s="295" customFormat="1" x14ac:dyDescent="0.4">
      <c r="A31" s="93">
        <v>4000</v>
      </c>
      <c r="B31" s="180" t="s">
        <v>70</v>
      </c>
      <c r="C31" s="294">
        <v>2227.8516079999999</v>
      </c>
      <c r="D31" s="294">
        <f>SUM(C31*0.06)+C31</f>
        <v>2361.5227044799999</v>
      </c>
      <c r="E31" s="64">
        <f t="shared" si="14"/>
        <v>544.97097004130796</v>
      </c>
      <c r="F31" s="64">
        <f t="shared" si="15"/>
        <v>12.110466000917954</v>
      </c>
      <c r="G31" s="64"/>
      <c r="H31" s="64">
        <v>1304.3699999999999</v>
      </c>
      <c r="I31" s="64">
        <f t="shared" si="11"/>
        <v>301.01077700597693</v>
      </c>
      <c r="J31" s="64">
        <f t="shared" si="12"/>
        <v>6.6891283779105981</v>
      </c>
      <c r="K31" s="294">
        <v>120</v>
      </c>
      <c r="L31" s="294"/>
      <c r="M31" s="294"/>
      <c r="N31" s="294"/>
      <c r="O31" s="294"/>
      <c r="P31" s="294"/>
      <c r="Q31" s="294"/>
      <c r="R31" s="285">
        <f t="shared" si="17"/>
        <v>6.5218499999999997</v>
      </c>
      <c r="S31" s="285">
        <f t="shared" si="18"/>
        <v>6.5218499999999997</v>
      </c>
    </row>
    <row r="32" spans="1:19" s="295" customFormat="1" x14ac:dyDescent="0.4">
      <c r="A32" s="93">
        <v>4001</v>
      </c>
      <c r="B32" s="180" t="s">
        <v>71</v>
      </c>
      <c r="C32" s="294">
        <v>2546.3247919999999</v>
      </c>
      <c r="D32" s="294">
        <f>SUM(C32*0.06)+C32</f>
        <v>2699.1042795200001</v>
      </c>
      <c r="E32" s="64">
        <f t="shared" si="14"/>
        <v>622.87500969699761</v>
      </c>
      <c r="F32" s="64">
        <f t="shared" si="15"/>
        <v>13.841666882155502</v>
      </c>
      <c r="G32" s="64"/>
      <c r="H32" s="64">
        <v>2606.88</v>
      </c>
      <c r="I32" s="64">
        <f t="shared" si="11"/>
        <v>601.59231994092261</v>
      </c>
      <c r="J32" s="64">
        <f t="shared" si="12"/>
        <v>13.368718220909392</v>
      </c>
      <c r="K32" s="294">
        <v>120</v>
      </c>
      <c r="L32" s="294"/>
      <c r="M32" s="294"/>
      <c r="N32" s="294"/>
      <c r="O32" s="294"/>
      <c r="P32" s="294"/>
      <c r="Q32" s="294"/>
      <c r="R32" s="285">
        <f t="shared" si="17"/>
        <v>13.034400000000002</v>
      </c>
      <c r="S32" s="285">
        <f t="shared" si="18"/>
        <v>13.034400000000002</v>
      </c>
    </row>
    <row r="33" spans="1:19" s="295" customFormat="1" x14ac:dyDescent="0.4">
      <c r="A33" s="93">
        <v>4002</v>
      </c>
      <c r="B33" s="180" t="s">
        <v>72</v>
      </c>
      <c r="C33" s="294">
        <v>2859.2698639999999</v>
      </c>
      <c r="D33" s="294">
        <f>SUM(C33*0.06)+C33</f>
        <v>3030.8260558399998</v>
      </c>
      <c r="E33" s="64">
        <f t="shared" si="14"/>
        <v>699.42677770752073</v>
      </c>
      <c r="F33" s="64">
        <f t="shared" si="15"/>
        <v>15.542817282389349</v>
      </c>
      <c r="G33" s="64"/>
      <c r="H33" s="64">
        <v>4021.78</v>
      </c>
      <c r="I33" s="64">
        <f t="shared" si="11"/>
        <v>928.11021623243255</v>
      </c>
      <c r="J33" s="64">
        <f t="shared" si="12"/>
        <v>20.624671471831835</v>
      </c>
      <c r="K33" s="294">
        <v>120</v>
      </c>
      <c r="L33" s="294"/>
      <c r="M33" s="294"/>
      <c r="N33" s="294"/>
      <c r="O33" s="294"/>
      <c r="P33" s="294"/>
      <c r="Q33" s="294"/>
      <c r="R33" s="285">
        <f t="shared" si="17"/>
        <v>20.108900000000002</v>
      </c>
      <c r="S33" s="285">
        <f t="shared" si="18"/>
        <v>20.108900000000002</v>
      </c>
    </row>
    <row r="34" spans="1:19" s="295" customFormat="1" x14ac:dyDescent="0.4">
      <c r="A34" s="93">
        <v>4003</v>
      </c>
      <c r="B34" s="180" t="s">
        <v>73</v>
      </c>
      <c r="C34" s="294">
        <v>3104.6528680000001</v>
      </c>
      <c r="D34" s="294">
        <f>SUM(C34*0.06)+C34</f>
        <v>3290.9320400800002</v>
      </c>
      <c r="E34" s="64">
        <f t="shared" si="14"/>
        <v>759.45169733921023</v>
      </c>
      <c r="F34" s="64">
        <f t="shared" si="15"/>
        <v>16.876704385315783</v>
      </c>
      <c r="G34" s="64">
        <f t="shared" si="19"/>
        <v>3521.2972828856005</v>
      </c>
      <c r="H34" s="64">
        <v>5869.5</v>
      </c>
      <c r="I34" s="64">
        <f t="shared" si="11"/>
        <v>1354.5104193109178</v>
      </c>
      <c r="J34" s="64">
        <f t="shared" si="12"/>
        <v>30.100231540242618</v>
      </c>
      <c r="K34" s="294">
        <v>120</v>
      </c>
      <c r="L34" s="294">
        <v>20.88</v>
      </c>
      <c r="M34" s="294">
        <v>45.93</v>
      </c>
      <c r="N34" s="285">
        <f>+G34*0.013</f>
        <v>45.776864677512805</v>
      </c>
      <c r="O34" s="285">
        <f>+G34*0.013</f>
        <v>45.776864677512805</v>
      </c>
      <c r="P34" s="285">
        <f>+G34*0.06</f>
        <v>211.27783697313603</v>
      </c>
      <c r="Q34" s="285">
        <f>+G34*0.06</f>
        <v>211.27783697313603</v>
      </c>
      <c r="R34" s="285">
        <f t="shared" si="17"/>
        <v>29.3475</v>
      </c>
      <c r="S34" s="285">
        <f t="shared" si="18"/>
        <v>29.3475</v>
      </c>
    </row>
    <row r="35" spans="1:19" s="295" customFormat="1" x14ac:dyDescent="0.4">
      <c r="A35" s="93">
        <v>3032</v>
      </c>
      <c r="B35" s="180" t="s">
        <v>141</v>
      </c>
      <c r="C35" s="294">
        <v>6293.0027</v>
      </c>
      <c r="D35" s="294">
        <f t="shared" si="7"/>
        <v>6670.5828620000002</v>
      </c>
      <c r="E35" s="64">
        <f t="shared" si="14"/>
        <v>1539.3771172085937</v>
      </c>
      <c r="F35" s="64">
        <f t="shared" si="15"/>
        <v>34.208380382413196</v>
      </c>
      <c r="G35" s="64">
        <f t="shared" si="10"/>
        <v>7070.8178337200006</v>
      </c>
      <c r="H35" s="64">
        <f t="shared" ref="H35:H42" si="20">SUM(D35*0.06)+D35</f>
        <v>7070.8178337200006</v>
      </c>
      <c r="I35" s="64">
        <f t="shared" si="11"/>
        <v>1631.7397442411095</v>
      </c>
      <c r="J35" s="64">
        <f t="shared" si="12"/>
        <v>36.260883205357992</v>
      </c>
      <c r="K35" s="294">
        <v>120</v>
      </c>
      <c r="L35" s="294">
        <v>27.836130000000001</v>
      </c>
      <c r="M35" s="294">
        <v>66.802260000000004</v>
      </c>
      <c r="N35" s="285">
        <f t="shared" ref="N35:N42" si="21">+G35*0.013</f>
        <v>91.920631838360009</v>
      </c>
      <c r="O35" s="285">
        <f t="shared" ref="O35:O42" si="22">+G35*0.013</f>
        <v>91.920631838360009</v>
      </c>
      <c r="P35" s="285">
        <f t="shared" ref="P35:P42" si="23">+G35*0.06</f>
        <v>424.24907002320003</v>
      </c>
      <c r="Q35" s="285">
        <f t="shared" ref="Q35:Q42" si="24">+G35*0.06</f>
        <v>424.24907002320003</v>
      </c>
      <c r="R35" s="285">
        <f t="shared" si="17"/>
        <v>35.354089168600005</v>
      </c>
      <c r="S35" s="285">
        <f t="shared" si="18"/>
        <v>35.354089168600005</v>
      </c>
    </row>
    <row r="36" spans="1:19" s="295" customFormat="1" x14ac:dyDescent="0.4">
      <c r="A36" s="93">
        <v>2060</v>
      </c>
      <c r="B36" s="93" t="s">
        <v>13</v>
      </c>
      <c r="C36" s="294">
        <v>5907.4056519999995</v>
      </c>
      <c r="D36" s="294">
        <f t="shared" si="7"/>
        <v>6261.8499911199997</v>
      </c>
      <c r="E36" s="64">
        <f t="shared" si="14"/>
        <v>1445.0534214386262</v>
      </c>
      <c r="F36" s="64">
        <f t="shared" si="15"/>
        <v>32.112298254191693</v>
      </c>
      <c r="G36" s="64">
        <f t="shared" si="10"/>
        <v>6637.5609905871997</v>
      </c>
      <c r="H36" s="64">
        <f t="shared" ref="H36:H38" si="25">SUM(20*45)*4.3333</f>
        <v>3899.9700000000003</v>
      </c>
      <c r="I36" s="64">
        <f t="shared" si="11"/>
        <v>900</v>
      </c>
      <c r="J36" s="64">
        <f t="shared" si="12"/>
        <v>20</v>
      </c>
      <c r="K36" s="294">
        <v>120</v>
      </c>
      <c r="L36" s="294">
        <v>27.836130000000001</v>
      </c>
      <c r="M36" s="294">
        <v>79.323509999999999</v>
      </c>
      <c r="N36" s="285">
        <f t="shared" si="21"/>
        <v>86.288292877633594</v>
      </c>
      <c r="O36" s="285">
        <f t="shared" si="22"/>
        <v>86.288292877633594</v>
      </c>
      <c r="P36" s="285">
        <f t="shared" si="23"/>
        <v>398.25365943523195</v>
      </c>
      <c r="Q36" s="285">
        <f t="shared" si="24"/>
        <v>398.25365943523195</v>
      </c>
      <c r="R36" s="285">
        <f t="shared" si="17"/>
        <v>19.499850000000002</v>
      </c>
      <c r="S36" s="285">
        <f t="shared" si="18"/>
        <v>19.499850000000002</v>
      </c>
    </row>
    <row r="37" spans="1:19" s="295" customFormat="1" x14ac:dyDescent="0.4">
      <c r="A37" s="93">
        <v>2062</v>
      </c>
      <c r="B37" s="93" t="s">
        <v>15</v>
      </c>
      <c r="C37" s="294">
        <v>6202.4293040000011</v>
      </c>
      <c r="D37" s="294">
        <f>SUM(C37*0.06)+C37</f>
        <v>6574.575062240001</v>
      </c>
      <c r="E37" s="64">
        <f t="shared" si="14"/>
        <v>1517.2213006807747</v>
      </c>
      <c r="F37" s="64">
        <f t="shared" si="15"/>
        <v>33.716028904017215</v>
      </c>
      <c r="G37" s="64">
        <f t="shared" si="10"/>
        <v>6969.049565974401</v>
      </c>
      <c r="H37" s="64">
        <f t="shared" si="25"/>
        <v>3899.9700000000003</v>
      </c>
      <c r="I37" s="64">
        <f t="shared" si="11"/>
        <v>900</v>
      </c>
      <c r="J37" s="64">
        <f t="shared" si="12"/>
        <v>20</v>
      </c>
      <c r="K37" s="294">
        <v>120</v>
      </c>
      <c r="L37" s="294">
        <v>27.836130000000001</v>
      </c>
      <c r="M37" s="294">
        <v>79.323509999999999</v>
      </c>
      <c r="N37" s="285">
        <f t="shared" si="21"/>
        <v>90.597644357667207</v>
      </c>
      <c r="O37" s="285">
        <f t="shared" si="22"/>
        <v>90.597644357667207</v>
      </c>
      <c r="P37" s="285">
        <f t="shared" si="23"/>
        <v>418.14297395846404</v>
      </c>
      <c r="Q37" s="285">
        <f t="shared" si="24"/>
        <v>418.14297395846404</v>
      </c>
      <c r="R37" s="285">
        <f t="shared" si="17"/>
        <v>19.499850000000002</v>
      </c>
      <c r="S37" s="285">
        <f t="shared" si="18"/>
        <v>19.499850000000002</v>
      </c>
    </row>
    <row r="38" spans="1:19" s="295" customFormat="1" x14ac:dyDescent="0.4">
      <c r="A38" s="93">
        <v>2064</v>
      </c>
      <c r="B38" s="93" t="s">
        <v>14</v>
      </c>
      <c r="C38" s="294">
        <v>6497.4641920000004</v>
      </c>
      <c r="D38" s="294">
        <f>SUM(C38*0.06)+C38</f>
        <v>6887.3120435200008</v>
      </c>
      <c r="E38" s="64">
        <f t="shared" si="14"/>
        <v>1589.3919284425265</v>
      </c>
      <c r="F38" s="64">
        <f t="shared" si="15"/>
        <v>35.319820632056143</v>
      </c>
      <c r="G38" s="64">
        <f t="shared" si="10"/>
        <v>7300.5507661312004</v>
      </c>
      <c r="H38" s="64">
        <f t="shared" si="25"/>
        <v>3899.9700000000003</v>
      </c>
      <c r="I38" s="64">
        <f t="shared" si="11"/>
        <v>900</v>
      </c>
      <c r="J38" s="64">
        <f t="shared" si="12"/>
        <v>20</v>
      </c>
      <c r="K38" s="294">
        <v>120</v>
      </c>
      <c r="L38" s="294">
        <v>27.836130000000001</v>
      </c>
      <c r="M38" s="294">
        <v>79.323509999999999</v>
      </c>
      <c r="N38" s="285">
        <f t="shared" si="21"/>
        <v>94.907159959705595</v>
      </c>
      <c r="O38" s="285">
        <f t="shared" si="22"/>
        <v>94.907159959705595</v>
      </c>
      <c r="P38" s="285">
        <f t="shared" si="23"/>
        <v>438.033045967872</v>
      </c>
      <c r="Q38" s="285">
        <f t="shared" si="24"/>
        <v>438.033045967872</v>
      </c>
      <c r="R38" s="285">
        <f t="shared" si="17"/>
        <v>19.499850000000002</v>
      </c>
      <c r="S38" s="285">
        <f t="shared" si="18"/>
        <v>19.499850000000002</v>
      </c>
    </row>
    <row r="39" spans="1:19" s="295" customFormat="1" x14ac:dyDescent="0.4">
      <c r="A39" s="93">
        <v>3030</v>
      </c>
      <c r="B39" s="180" t="s">
        <v>142</v>
      </c>
      <c r="C39" s="294">
        <v>4749.4347280000002</v>
      </c>
      <c r="D39" s="294">
        <f t="shared" si="7"/>
        <v>5034.4008116800005</v>
      </c>
      <c r="E39" s="64">
        <f t="shared" si="14"/>
        <v>1161.7937395703043</v>
      </c>
      <c r="F39" s="64">
        <f t="shared" si="15"/>
        <v>25.817638657117872</v>
      </c>
      <c r="G39" s="64">
        <f t="shared" si="10"/>
        <v>5336.4648603808009</v>
      </c>
      <c r="H39" s="64">
        <f t="shared" si="20"/>
        <v>5336.4648603808009</v>
      </c>
      <c r="I39" s="64">
        <f t="shared" si="11"/>
        <v>1231.5013639445228</v>
      </c>
      <c r="J39" s="64">
        <f t="shared" si="12"/>
        <v>27.366696976544951</v>
      </c>
      <c r="K39" s="294">
        <v>120</v>
      </c>
      <c r="L39" s="294">
        <v>27.836130000000001</v>
      </c>
      <c r="M39" s="294">
        <v>66.802260000000004</v>
      </c>
      <c r="N39" s="285">
        <f t="shared" si="21"/>
        <v>69.374043184950409</v>
      </c>
      <c r="O39" s="285">
        <f t="shared" si="22"/>
        <v>69.374043184950409</v>
      </c>
      <c r="P39" s="285">
        <f t="shared" si="23"/>
        <v>320.18789162284804</v>
      </c>
      <c r="Q39" s="285">
        <f t="shared" si="24"/>
        <v>320.18789162284804</v>
      </c>
      <c r="R39" s="285">
        <f t="shared" si="17"/>
        <v>26.682324301904004</v>
      </c>
      <c r="S39" s="285">
        <f t="shared" si="18"/>
        <v>26.682324301904004</v>
      </c>
    </row>
    <row r="40" spans="1:19" s="295" customFormat="1" x14ac:dyDescent="0.4">
      <c r="A40" s="93">
        <v>2054</v>
      </c>
      <c r="B40" s="93" t="s">
        <v>16</v>
      </c>
      <c r="C40" s="294">
        <v>3963.543944</v>
      </c>
      <c r="D40" s="294">
        <f t="shared" si="7"/>
        <v>4201.3565806400002</v>
      </c>
      <c r="E40" s="64">
        <f t="shared" si="14"/>
        <v>969.5512843883414</v>
      </c>
      <c r="F40" s="64">
        <f t="shared" si="15"/>
        <v>21.545584097518699</v>
      </c>
      <c r="G40" s="64">
        <f t="shared" si="10"/>
        <v>4453.4379754784004</v>
      </c>
      <c r="H40" s="64">
        <f t="shared" si="20"/>
        <v>4453.4379754784004</v>
      </c>
      <c r="I40" s="64">
        <f t="shared" si="11"/>
        <v>1027.7243614516419</v>
      </c>
      <c r="J40" s="64">
        <f t="shared" si="12"/>
        <v>22.838319143369819</v>
      </c>
      <c r="K40" s="294">
        <v>120</v>
      </c>
      <c r="L40" s="294">
        <v>27.836130000000001</v>
      </c>
      <c r="M40" s="294">
        <v>79.323509999999999</v>
      </c>
      <c r="N40" s="285">
        <f t="shared" si="21"/>
        <v>57.894693681219202</v>
      </c>
      <c r="O40" s="285">
        <f t="shared" si="22"/>
        <v>57.894693681219202</v>
      </c>
      <c r="P40" s="285">
        <f t="shared" si="23"/>
        <v>267.20627852870399</v>
      </c>
      <c r="Q40" s="285">
        <f t="shared" si="24"/>
        <v>267.20627852870399</v>
      </c>
      <c r="R40" s="285">
        <f t="shared" si="17"/>
        <v>22.267189877392003</v>
      </c>
      <c r="S40" s="285">
        <f t="shared" si="18"/>
        <v>22.267189877392003</v>
      </c>
    </row>
    <row r="41" spans="1:19" s="295" customFormat="1" x14ac:dyDescent="0.4">
      <c r="A41" s="93">
        <v>2056</v>
      </c>
      <c r="B41" s="93" t="s">
        <v>18</v>
      </c>
      <c r="C41" s="294">
        <v>4162.0728280000003</v>
      </c>
      <c r="D41" s="294">
        <f>SUM(C41*0.06)+C41</f>
        <v>4411.79719768</v>
      </c>
      <c r="E41" s="64">
        <f t="shared" si="14"/>
        <v>1018.1148772713635</v>
      </c>
      <c r="F41" s="64">
        <f t="shared" si="15"/>
        <v>22.624775050474746</v>
      </c>
      <c r="G41" s="64">
        <f t="shared" si="10"/>
        <v>4676.5050295408</v>
      </c>
      <c r="H41" s="64">
        <f t="shared" si="20"/>
        <v>4676.5050295408</v>
      </c>
      <c r="I41" s="64">
        <f t="shared" si="11"/>
        <v>1079.2017699076453</v>
      </c>
      <c r="J41" s="64">
        <f t="shared" si="12"/>
        <v>23.982261553503228</v>
      </c>
      <c r="K41" s="294">
        <v>120</v>
      </c>
      <c r="L41" s="294">
        <v>27.836130000000001</v>
      </c>
      <c r="M41" s="294">
        <v>79.323509999999999</v>
      </c>
      <c r="N41" s="285">
        <f t="shared" si="21"/>
        <v>60.794565384030399</v>
      </c>
      <c r="O41" s="285">
        <f t="shared" si="22"/>
        <v>60.794565384030399</v>
      </c>
      <c r="P41" s="285">
        <f t="shared" si="23"/>
        <v>280.59030177244802</v>
      </c>
      <c r="Q41" s="285">
        <f t="shared" si="24"/>
        <v>280.59030177244802</v>
      </c>
      <c r="R41" s="285">
        <f t="shared" si="17"/>
        <v>23.382525147704001</v>
      </c>
      <c r="S41" s="285">
        <f t="shared" si="18"/>
        <v>23.382525147704001</v>
      </c>
    </row>
    <row r="42" spans="1:19" s="295" customFormat="1" x14ac:dyDescent="0.4">
      <c r="A42" s="93">
        <v>2058</v>
      </c>
      <c r="B42" s="93" t="s">
        <v>17</v>
      </c>
      <c r="C42" s="294">
        <v>4360.5904759999994</v>
      </c>
      <c r="D42" s="294">
        <f>SUM(C42*0.06)+C42</f>
        <v>4622.2259045599994</v>
      </c>
      <c r="E42" s="64">
        <f t="shared" si="14"/>
        <v>1066.6757216347817</v>
      </c>
      <c r="F42" s="64">
        <f t="shared" si="15"/>
        <v>23.703904925217369</v>
      </c>
      <c r="G42" s="64">
        <f t="shared" si="10"/>
        <v>4899.5594588335989</v>
      </c>
      <c r="H42" s="64">
        <f t="shared" si="20"/>
        <v>4899.5594588335989</v>
      </c>
      <c r="I42" s="64">
        <f t="shared" si="11"/>
        <v>1130.6762649328684</v>
      </c>
      <c r="J42" s="64">
        <f t="shared" si="12"/>
        <v>25.126139220730408</v>
      </c>
      <c r="K42" s="294">
        <v>120</v>
      </c>
      <c r="L42" s="294">
        <v>27.836130000000001</v>
      </c>
      <c r="M42" s="294">
        <v>79.323509999999999</v>
      </c>
      <c r="N42" s="285">
        <f t="shared" si="21"/>
        <v>63.694272964836784</v>
      </c>
      <c r="O42" s="285">
        <f t="shared" si="22"/>
        <v>63.694272964836784</v>
      </c>
      <c r="P42" s="285">
        <f t="shared" si="23"/>
        <v>293.97356753001594</v>
      </c>
      <c r="Q42" s="285">
        <f t="shared" si="24"/>
        <v>293.97356753001594</v>
      </c>
      <c r="R42" s="285">
        <f t="shared" si="17"/>
        <v>24.497797294167995</v>
      </c>
      <c r="S42" s="285">
        <f t="shared" si="18"/>
        <v>24.497797294167995</v>
      </c>
    </row>
    <row r="43" spans="1:19" s="295" customFormat="1" x14ac:dyDescent="0.4">
      <c r="A43" s="93">
        <v>3040</v>
      </c>
      <c r="B43" s="93" t="s">
        <v>19</v>
      </c>
      <c r="C43" s="294">
        <v>2125.3317999999999</v>
      </c>
      <c r="D43" s="294">
        <f>SUM(C43*0.06)+C43</f>
        <v>2252.8517080000001</v>
      </c>
      <c r="E43" s="64">
        <f t="shared" ref="E43:E70" si="26">+D43/4.3333</f>
        <v>519.89285486811434</v>
      </c>
      <c r="F43" s="64">
        <f t="shared" ref="F43:F70" si="27">+E43/45</f>
        <v>11.553174552624764</v>
      </c>
      <c r="G43" s="64">
        <f t="shared" si="10"/>
        <v>2388.0228104800003</v>
      </c>
      <c r="H43" s="64">
        <f t="shared" si="13"/>
        <v>3899.9700000000003</v>
      </c>
      <c r="I43" s="64">
        <f t="shared" si="11"/>
        <v>900</v>
      </c>
      <c r="J43" s="64">
        <f t="shared" si="12"/>
        <v>20</v>
      </c>
      <c r="K43" s="294">
        <v>120</v>
      </c>
      <c r="L43" s="294">
        <v>27.836130000000001</v>
      </c>
      <c r="M43" s="294">
        <v>66.802260000000004</v>
      </c>
      <c r="N43" s="285">
        <f t="shared" ref="N43:N68" si="28">+G43*0.013</f>
        <v>31.044296536240001</v>
      </c>
      <c r="O43" s="285">
        <f t="shared" ref="O43:O68" si="29">+G43*0.013</f>
        <v>31.044296536240001</v>
      </c>
      <c r="P43" s="285">
        <f t="shared" ref="P43:P68" si="30">+G43*0.06</f>
        <v>143.28136862880001</v>
      </c>
      <c r="Q43" s="285">
        <f t="shared" ref="Q43:Q68" si="31">+G43*0.06</f>
        <v>143.28136862880001</v>
      </c>
      <c r="R43" s="285">
        <f t="shared" si="17"/>
        <v>19.499850000000002</v>
      </c>
      <c r="S43" s="285">
        <f t="shared" si="18"/>
        <v>19.499850000000002</v>
      </c>
    </row>
    <row r="44" spans="1:19" s="295" customFormat="1" x14ac:dyDescent="0.4">
      <c r="A44" s="93">
        <v>3084</v>
      </c>
      <c r="B44" s="93" t="s">
        <v>103</v>
      </c>
      <c r="C44" s="294">
        <v>2187.2464</v>
      </c>
      <c r="D44" s="294">
        <f>SUM(C44*0.06)+C44</f>
        <v>2318.4811840000002</v>
      </c>
      <c r="E44" s="64">
        <f t="shared" si="26"/>
        <v>535.03823506334663</v>
      </c>
      <c r="F44" s="64">
        <f t="shared" si="27"/>
        <v>11.889738556963259</v>
      </c>
      <c r="G44" s="64">
        <f t="shared" si="10"/>
        <v>2457.5900550400002</v>
      </c>
      <c r="H44" s="64">
        <f t="shared" si="13"/>
        <v>3899.9700000000003</v>
      </c>
      <c r="I44" s="64">
        <f t="shared" si="11"/>
        <v>900</v>
      </c>
      <c r="J44" s="64">
        <f t="shared" si="12"/>
        <v>20</v>
      </c>
      <c r="K44" s="294">
        <v>120</v>
      </c>
      <c r="L44" s="294">
        <v>27.836130000000001</v>
      </c>
      <c r="M44" s="294">
        <v>66.802260000000004</v>
      </c>
      <c r="N44" s="285">
        <f t="shared" si="28"/>
        <v>31.948670715520002</v>
      </c>
      <c r="O44" s="285">
        <f t="shared" si="29"/>
        <v>31.948670715520002</v>
      </c>
      <c r="P44" s="285">
        <f t="shared" si="30"/>
        <v>147.45540330240001</v>
      </c>
      <c r="Q44" s="285">
        <f t="shared" si="31"/>
        <v>147.45540330240001</v>
      </c>
      <c r="R44" s="285">
        <f t="shared" si="17"/>
        <v>19.499850000000002</v>
      </c>
      <c r="S44" s="285">
        <f t="shared" si="18"/>
        <v>19.499850000000002</v>
      </c>
    </row>
    <row r="45" spans="1:19" s="295" customFormat="1" x14ac:dyDescent="0.4">
      <c r="A45" s="93">
        <v>3038</v>
      </c>
      <c r="B45" s="93" t="s">
        <v>102</v>
      </c>
      <c r="C45" s="294">
        <v>2551.785488</v>
      </c>
      <c r="D45" s="294">
        <f t="shared" si="7"/>
        <v>2704.8926172800002</v>
      </c>
      <c r="E45" s="64">
        <f t="shared" si="26"/>
        <v>624.21079022454023</v>
      </c>
      <c r="F45" s="64">
        <f t="shared" si="27"/>
        <v>13.871350893878672</v>
      </c>
      <c r="G45" s="64">
        <f t="shared" si="10"/>
        <v>2867.1861743168001</v>
      </c>
      <c r="H45" s="64">
        <f t="shared" si="13"/>
        <v>3899.9700000000003</v>
      </c>
      <c r="I45" s="64">
        <f t="shared" si="11"/>
        <v>900</v>
      </c>
      <c r="J45" s="64">
        <f t="shared" si="12"/>
        <v>20</v>
      </c>
      <c r="K45" s="294">
        <v>120</v>
      </c>
      <c r="L45" s="294">
        <v>27.836130000000001</v>
      </c>
      <c r="M45" s="294">
        <v>66.802260000000004</v>
      </c>
      <c r="N45" s="285">
        <f t="shared" si="28"/>
        <v>37.2734202661184</v>
      </c>
      <c r="O45" s="285">
        <f t="shared" si="29"/>
        <v>37.2734202661184</v>
      </c>
      <c r="P45" s="285">
        <f t="shared" si="30"/>
        <v>172.031170459008</v>
      </c>
      <c r="Q45" s="285">
        <f t="shared" si="31"/>
        <v>172.031170459008</v>
      </c>
      <c r="R45" s="285">
        <f t="shared" si="17"/>
        <v>19.499850000000002</v>
      </c>
      <c r="S45" s="285">
        <f t="shared" si="18"/>
        <v>19.499850000000002</v>
      </c>
    </row>
    <row r="46" spans="1:19" s="295" customFormat="1" x14ac:dyDescent="0.4">
      <c r="A46" s="284">
        <v>3088</v>
      </c>
      <c r="B46" s="180" t="s">
        <v>197</v>
      </c>
      <c r="C46" s="294"/>
      <c r="D46" s="294"/>
      <c r="E46" s="64"/>
      <c r="F46" s="64"/>
      <c r="G46" s="64">
        <f>SUM(11.69*45)*4.3333</f>
        <v>2279.5324649999998</v>
      </c>
      <c r="H46" s="64">
        <f t="shared" ref="H46" si="32">SUM(20*45)*4.3333</f>
        <v>3899.9700000000003</v>
      </c>
      <c r="I46" s="64">
        <f t="shared" si="11"/>
        <v>900</v>
      </c>
      <c r="J46" s="64">
        <f t="shared" si="12"/>
        <v>20</v>
      </c>
      <c r="K46" s="294">
        <v>120</v>
      </c>
      <c r="L46" s="294">
        <v>27.836130000000001</v>
      </c>
      <c r="M46" s="294">
        <v>66.802260000000004</v>
      </c>
      <c r="N46" s="285">
        <f t="shared" ref="N46" si="33">+G46*0.013</f>
        <v>29.633922044999995</v>
      </c>
      <c r="O46" s="285">
        <f t="shared" ref="O46" si="34">+G46*0.013</f>
        <v>29.633922044999995</v>
      </c>
      <c r="P46" s="285">
        <f t="shared" ref="P46" si="35">+G46*0.06</f>
        <v>136.77194789999999</v>
      </c>
      <c r="Q46" s="285">
        <f t="shared" ref="Q46" si="36">+G46*0.06</f>
        <v>136.77194789999999</v>
      </c>
      <c r="R46" s="285">
        <f t="shared" ref="R46" si="37">+H46*0.005</f>
        <v>19.499850000000002</v>
      </c>
      <c r="S46" s="285">
        <f t="shared" ref="S46" si="38">+H46*0.005</f>
        <v>19.499850000000002</v>
      </c>
    </row>
    <row r="47" spans="1:19" s="295" customFormat="1" x14ac:dyDescent="0.4">
      <c r="A47" s="284">
        <v>3087</v>
      </c>
      <c r="B47" s="180" t="s">
        <v>198</v>
      </c>
      <c r="C47" s="294">
        <v>2584.2800000000002</v>
      </c>
      <c r="D47" s="294">
        <f t="shared" si="7"/>
        <v>2739.3368</v>
      </c>
      <c r="E47" s="64">
        <f t="shared" si="26"/>
        <v>632.15950891929936</v>
      </c>
      <c r="F47" s="64">
        <f t="shared" si="27"/>
        <v>14.047989087095541</v>
      </c>
      <c r="G47" s="64">
        <f t="shared" si="13"/>
        <v>3899.9700000000003</v>
      </c>
      <c r="H47" s="64">
        <f t="shared" si="13"/>
        <v>3899.9700000000003</v>
      </c>
      <c r="I47" s="64">
        <f t="shared" si="11"/>
        <v>900</v>
      </c>
      <c r="J47" s="64">
        <f t="shared" si="12"/>
        <v>20</v>
      </c>
      <c r="K47" s="294">
        <v>120</v>
      </c>
      <c r="L47" s="294">
        <v>27.836130000000001</v>
      </c>
      <c r="M47" s="294">
        <v>66.802260000000004</v>
      </c>
      <c r="N47" s="285">
        <f t="shared" si="28"/>
        <v>50.69961</v>
      </c>
      <c r="O47" s="285">
        <f t="shared" si="29"/>
        <v>50.69961</v>
      </c>
      <c r="P47" s="285">
        <f t="shared" si="30"/>
        <v>233.9982</v>
      </c>
      <c r="Q47" s="285">
        <f t="shared" si="31"/>
        <v>233.9982</v>
      </c>
      <c r="R47" s="285">
        <f t="shared" si="17"/>
        <v>19.499850000000002</v>
      </c>
      <c r="S47" s="285">
        <f t="shared" si="18"/>
        <v>19.499850000000002</v>
      </c>
    </row>
    <row r="48" spans="1:19" s="295" customFormat="1" x14ac:dyDescent="0.4">
      <c r="A48" s="93">
        <v>2067</v>
      </c>
      <c r="B48" s="93" t="s">
        <v>27</v>
      </c>
      <c r="C48" s="294">
        <v>2342.2902680000002</v>
      </c>
      <c r="D48" s="294">
        <f>SUM(C48*0.06)+C48</f>
        <v>2482.8276840800004</v>
      </c>
      <c r="E48" s="64">
        <f t="shared" si="26"/>
        <v>572.96464220801704</v>
      </c>
      <c r="F48" s="64">
        <f t="shared" si="27"/>
        <v>12.732547604622601</v>
      </c>
      <c r="G48" s="64">
        <f t="shared" si="10"/>
        <v>2631.7973451248004</v>
      </c>
      <c r="H48" s="64">
        <f t="shared" si="13"/>
        <v>3899.9700000000003</v>
      </c>
      <c r="I48" s="64">
        <f t="shared" si="11"/>
        <v>900</v>
      </c>
      <c r="J48" s="64">
        <f t="shared" si="12"/>
        <v>20</v>
      </c>
      <c r="K48" s="294">
        <v>120</v>
      </c>
      <c r="L48" s="294">
        <v>16.706130000000002</v>
      </c>
      <c r="M48" s="294">
        <v>33.401130000000002</v>
      </c>
      <c r="N48" s="285">
        <f t="shared" si="28"/>
        <v>34.213365486622401</v>
      </c>
      <c r="O48" s="285">
        <f t="shared" si="29"/>
        <v>34.213365486622401</v>
      </c>
      <c r="P48" s="285">
        <f t="shared" si="30"/>
        <v>157.90784070748802</v>
      </c>
      <c r="Q48" s="285">
        <f t="shared" si="31"/>
        <v>157.90784070748802</v>
      </c>
      <c r="R48" s="285">
        <f t="shared" si="17"/>
        <v>19.499850000000002</v>
      </c>
      <c r="S48" s="285">
        <f t="shared" si="18"/>
        <v>19.499850000000002</v>
      </c>
    </row>
    <row r="49" spans="1:19" s="295" customFormat="1" x14ac:dyDescent="0.4">
      <c r="A49" s="93">
        <v>2068</v>
      </c>
      <c r="B49" s="93" t="s">
        <v>20</v>
      </c>
      <c r="C49" s="294">
        <v>2873.0564360000003</v>
      </c>
      <c r="D49" s="294">
        <f t="shared" si="7"/>
        <v>3045.4398221600004</v>
      </c>
      <c r="E49" s="64">
        <f t="shared" si="26"/>
        <v>702.79921126162515</v>
      </c>
      <c r="F49" s="64">
        <f t="shared" si="27"/>
        <v>15.617760250258337</v>
      </c>
      <c r="G49" s="64">
        <f t="shared" si="10"/>
        <v>3228.1662114896003</v>
      </c>
      <c r="H49" s="64">
        <f t="shared" si="13"/>
        <v>3899.9700000000003</v>
      </c>
      <c r="I49" s="64">
        <f t="shared" si="11"/>
        <v>900</v>
      </c>
      <c r="J49" s="64">
        <f t="shared" si="12"/>
        <v>20</v>
      </c>
      <c r="K49" s="294">
        <v>120</v>
      </c>
      <c r="L49" s="294">
        <v>16.706130000000002</v>
      </c>
      <c r="M49" s="294">
        <v>33.401130000000002</v>
      </c>
      <c r="N49" s="285">
        <f t="shared" si="28"/>
        <v>41.966160749364803</v>
      </c>
      <c r="O49" s="285">
        <f t="shared" si="29"/>
        <v>41.966160749364803</v>
      </c>
      <c r="P49" s="285">
        <f t="shared" si="30"/>
        <v>193.68997268937602</v>
      </c>
      <c r="Q49" s="285">
        <f t="shared" si="31"/>
        <v>193.68997268937602</v>
      </c>
      <c r="R49" s="285">
        <f t="shared" si="17"/>
        <v>19.499850000000002</v>
      </c>
      <c r="S49" s="285">
        <f t="shared" si="18"/>
        <v>19.499850000000002</v>
      </c>
    </row>
    <row r="50" spans="1:19" s="295" customFormat="1" x14ac:dyDescent="0.4">
      <c r="A50" s="93">
        <v>2070</v>
      </c>
      <c r="B50" s="93" t="s">
        <v>22</v>
      </c>
      <c r="C50" s="294">
        <v>3016.4277959999999</v>
      </c>
      <c r="D50" s="294">
        <f>SUM(C50*0.06)+C50</f>
        <v>3197.41346376</v>
      </c>
      <c r="E50" s="64">
        <f t="shared" si="26"/>
        <v>737.87032140862618</v>
      </c>
      <c r="F50" s="64">
        <f t="shared" si="27"/>
        <v>16.397118253525026</v>
      </c>
      <c r="G50" s="64">
        <f t="shared" si="10"/>
        <v>3389.2582715856001</v>
      </c>
      <c r="H50" s="64">
        <f t="shared" si="13"/>
        <v>3899.9700000000003</v>
      </c>
      <c r="I50" s="64">
        <f t="shared" si="11"/>
        <v>900</v>
      </c>
      <c r="J50" s="64">
        <f t="shared" si="12"/>
        <v>20</v>
      </c>
      <c r="K50" s="294">
        <v>120</v>
      </c>
      <c r="L50" s="294">
        <v>16.706130000000002</v>
      </c>
      <c r="M50" s="294">
        <v>33.401130000000002</v>
      </c>
      <c r="N50" s="285">
        <f t="shared" si="28"/>
        <v>44.060357530612798</v>
      </c>
      <c r="O50" s="285">
        <f t="shared" si="29"/>
        <v>44.060357530612798</v>
      </c>
      <c r="P50" s="285">
        <f t="shared" si="30"/>
        <v>203.35549629513599</v>
      </c>
      <c r="Q50" s="285">
        <f t="shared" si="31"/>
        <v>203.35549629513599</v>
      </c>
      <c r="R50" s="285">
        <f t="shared" si="17"/>
        <v>19.499850000000002</v>
      </c>
      <c r="S50" s="285">
        <f t="shared" si="18"/>
        <v>19.499850000000002</v>
      </c>
    </row>
    <row r="51" spans="1:19" s="295" customFormat="1" x14ac:dyDescent="0.4">
      <c r="A51" s="93">
        <v>2072</v>
      </c>
      <c r="B51" s="93" t="s">
        <v>21</v>
      </c>
      <c r="C51" s="294">
        <v>3161.1924199999994</v>
      </c>
      <c r="D51" s="294">
        <f>SUM(C51*0.06)+C51</f>
        <v>3350.8639651999993</v>
      </c>
      <c r="E51" s="64">
        <f t="shared" si="26"/>
        <v>773.28224798652275</v>
      </c>
      <c r="F51" s="64">
        <f t="shared" si="27"/>
        <v>17.184049955256061</v>
      </c>
      <c r="G51" s="64">
        <f t="shared" si="10"/>
        <v>3551.9158031119991</v>
      </c>
      <c r="H51" s="64">
        <f t="shared" si="13"/>
        <v>3899.9700000000003</v>
      </c>
      <c r="I51" s="64">
        <f t="shared" si="11"/>
        <v>900</v>
      </c>
      <c r="J51" s="64">
        <f t="shared" si="12"/>
        <v>20</v>
      </c>
      <c r="K51" s="294">
        <v>120</v>
      </c>
      <c r="L51" s="294">
        <v>16.706130000000002</v>
      </c>
      <c r="M51" s="294">
        <v>33.401130000000002</v>
      </c>
      <c r="N51" s="285">
        <f t="shared" si="28"/>
        <v>46.174905440455987</v>
      </c>
      <c r="O51" s="285">
        <f t="shared" si="29"/>
        <v>46.174905440455987</v>
      </c>
      <c r="P51" s="285">
        <f t="shared" si="30"/>
        <v>213.11494818671994</v>
      </c>
      <c r="Q51" s="285">
        <f t="shared" si="31"/>
        <v>213.11494818671994</v>
      </c>
      <c r="R51" s="285">
        <f t="shared" si="17"/>
        <v>19.499850000000002</v>
      </c>
      <c r="S51" s="285">
        <f t="shared" si="18"/>
        <v>19.499850000000002</v>
      </c>
    </row>
    <row r="52" spans="1:19" s="295" customFormat="1" x14ac:dyDescent="0.4">
      <c r="A52" s="93">
        <v>2074</v>
      </c>
      <c r="B52" s="93" t="s">
        <v>23</v>
      </c>
      <c r="C52" s="294">
        <v>3511.3511240000003</v>
      </c>
      <c r="D52" s="294">
        <f t="shared" si="7"/>
        <v>3722.0321914400001</v>
      </c>
      <c r="E52" s="64">
        <f t="shared" si="26"/>
        <v>858.93711292548403</v>
      </c>
      <c r="F52" s="64">
        <f t="shared" si="27"/>
        <v>19.087491398344088</v>
      </c>
      <c r="G52" s="64">
        <f t="shared" si="10"/>
        <v>3945.3541229264001</v>
      </c>
      <c r="H52" s="64">
        <f t="shared" ref="H52:H62" si="39">SUM(D52*0.06)+D52</f>
        <v>3945.3541229264001</v>
      </c>
      <c r="I52" s="64">
        <f t="shared" si="11"/>
        <v>910.47333970101306</v>
      </c>
      <c r="J52" s="64">
        <f t="shared" si="12"/>
        <v>20.232740882244734</v>
      </c>
      <c r="K52" s="294">
        <v>120</v>
      </c>
      <c r="L52" s="294">
        <v>16.706130000000002</v>
      </c>
      <c r="M52" s="294">
        <v>33.401130000000002</v>
      </c>
      <c r="N52" s="285">
        <f t="shared" si="28"/>
        <v>51.2896035980432</v>
      </c>
      <c r="O52" s="285">
        <f t="shared" si="29"/>
        <v>51.2896035980432</v>
      </c>
      <c r="P52" s="285">
        <f t="shared" si="30"/>
        <v>236.721247375584</v>
      </c>
      <c r="Q52" s="285">
        <f t="shared" si="31"/>
        <v>236.721247375584</v>
      </c>
      <c r="R52" s="285">
        <f t="shared" si="17"/>
        <v>19.726770614632002</v>
      </c>
      <c r="S52" s="285">
        <f t="shared" si="18"/>
        <v>19.726770614632002</v>
      </c>
    </row>
    <row r="53" spans="1:19" s="295" customFormat="1" x14ac:dyDescent="0.4">
      <c r="A53" s="93">
        <v>2076</v>
      </c>
      <c r="B53" s="93" t="s">
        <v>25</v>
      </c>
      <c r="C53" s="294">
        <v>3686.4417119999998</v>
      </c>
      <c r="D53" s="294">
        <f>SUM(C53*0.06)+C53</f>
        <v>3907.62821472</v>
      </c>
      <c r="E53" s="64">
        <f t="shared" si="26"/>
        <v>901.76729391456854</v>
      </c>
      <c r="F53" s="64">
        <f t="shared" si="27"/>
        <v>20.039273198101522</v>
      </c>
      <c r="G53" s="64">
        <f t="shared" si="10"/>
        <v>4142.0859076032002</v>
      </c>
      <c r="H53" s="64">
        <f t="shared" si="39"/>
        <v>4142.0859076032002</v>
      </c>
      <c r="I53" s="64">
        <f t="shared" si="11"/>
        <v>955.8733315494427</v>
      </c>
      <c r="J53" s="64">
        <f t="shared" si="12"/>
        <v>21.241629589987614</v>
      </c>
      <c r="K53" s="294">
        <v>120</v>
      </c>
      <c r="L53" s="294">
        <v>16.706130000000002</v>
      </c>
      <c r="M53" s="294">
        <v>33.401130000000002</v>
      </c>
      <c r="N53" s="285">
        <f t="shared" si="28"/>
        <v>53.847116798841597</v>
      </c>
      <c r="O53" s="285">
        <f t="shared" si="29"/>
        <v>53.847116798841597</v>
      </c>
      <c r="P53" s="285">
        <f t="shared" si="30"/>
        <v>248.52515445619201</v>
      </c>
      <c r="Q53" s="285">
        <f t="shared" si="31"/>
        <v>248.52515445619201</v>
      </c>
      <c r="R53" s="285">
        <f t="shared" si="17"/>
        <v>20.710429538016001</v>
      </c>
      <c r="S53" s="285">
        <f t="shared" si="18"/>
        <v>20.710429538016001</v>
      </c>
    </row>
    <row r="54" spans="1:19" s="295" customFormat="1" x14ac:dyDescent="0.4">
      <c r="A54" s="93">
        <v>2078</v>
      </c>
      <c r="B54" s="93" t="s">
        <v>24</v>
      </c>
      <c r="C54" s="294">
        <v>3862.903092</v>
      </c>
      <c r="D54" s="294">
        <f>SUM(C54*0.06)+C54</f>
        <v>4094.6772775200002</v>
      </c>
      <c r="E54" s="64">
        <f t="shared" si="26"/>
        <v>944.93279429534073</v>
      </c>
      <c r="F54" s="64">
        <f t="shared" si="27"/>
        <v>20.998506539896461</v>
      </c>
      <c r="G54" s="64">
        <f t="shared" si="10"/>
        <v>4340.3579141711998</v>
      </c>
      <c r="H54" s="64">
        <f t="shared" si="39"/>
        <v>4340.3579141711998</v>
      </c>
      <c r="I54" s="64">
        <f t="shared" si="11"/>
        <v>1001.628761953061</v>
      </c>
      <c r="J54" s="64">
        <f t="shared" si="12"/>
        <v>22.258416932290245</v>
      </c>
      <c r="K54" s="294">
        <v>120</v>
      </c>
      <c r="L54" s="294">
        <v>16.706130000000002</v>
      </c>
      <c r="M54" s="294">
        <v>33.401130000000002</v>
      </c>
      <c r="N54" s="285">
        <f t="shared" si="28"/>
        <v>56.424652884225594</v>
      </c>
      <c r="O54" s="285">
        <f t="shared" si="29"/>
        <v>56.424652884225594</v>
      </c>
      <c r="P54" s="285">
        <f t="shared" si="30"/>
        <v>260.42147485027198</v>
      </c>
      <c r="Q54" s="285">
        <f t="shared" si="31"/>
        <v>260.42147485027198</v>
      </c>
      <c r="R54" s="285">
        <f t="shared" si="17"/>
        <v>21.701789570856</v>
      </c>
      <c r="S54" s="285">
        <f t="shared" si="18"/>
        <v>21.701789570856</v>
      </c>
    </row>
    <row r="55" spans="1:19" s="295" customFormat="1" x14ac:dyDescent="0.4">
      <c r="A55" s="93">
        <v>3042</v>
      </c>
      <c r="B55" s="180" t="s">
        <v>143</v>
      </c>
      <c r="C55" s="294">
        <v>4287.0283840000002</v>
      </c>
      <c r="D55" s="294">
        <f t="shared" si="7"/>
        <v>4544.2500870399999</v>
      </c>
      <c r="E55" s="64">
        <f t="shared" si="26"/>
        <v>1048.6811637874137</v>
      </c>
      <c r="F55" s="64">
        <f t="shared" si="27"/>
        <v>23.304025861942527</v>
      </c>
      <c r="G55" s="64">
        <f t="shared" si="10"/>
        <v>4816.9050922624001</v>
      </c>
      <c r="H55" s="64">
        <f t="shared" si="39"/>
        <v>4816.9050922624001</v>
      </c>
      <c r="I55" s="64">
        <f t="shared" si="11"/>
        <v>1111.6020336146585</v>
      </c>
      <c r="J55" s="64">
        <f t="shared" si="12"/>
        <v>24.702267413659076</v>
      </c>
      <c r="K55" s="294">
        <v>120</v>
      </c>
      <c r="L55" s="294">
        <v>27.836130000000001</v>
      </c>
      <c r="M55" s="294">
        <v>66.802260000000004</v>
      </c>
      <c r="N55" s="285">
        <f t="shared" si="28"/>
        <v>62.619766199411195</v>
      </c>
      <c r="O55" s="285">
        <f t="shared" si="29"/>
        <v>62.619766199411195</v>
      </c>
      <c r="P55" s="285">
        <f t="shared" si="30"/>
        <v>289.01430553574397</v>
      </c>
      <c r="Q55" s="285">
        <f t="shared" si="31"/>
        <v>289.01430553574397</v>
      </c>
      <c r="R55" s="285">
        <f t="shared" si="17"/>
        <v>24.084525461312001</v>
      </c>
      <c r="S55" s="285">
        <f t="shared" si="18"/>
        <v>24.084525461312001</v>
      </c>
    </row>
    <row r="56" spans="1:19" s="295" customFormat="1" x14ac:dyDescent="0.4">
      <c r="A56" s="93">
        <v>2080</v>
      </c>
      <c r="B56" s="93" t="s">
        <v>39</v>
      </c>
      <c r="C56" s="294">
        <v>4378.511896</v>
      </c>
      <c r="D56" s="294">
        <f>SUM(C56*0.06)+C56</f>
        <v>4641.2226097599996</v>
      </c>
      <c r="E56" s="64">
        <f t="shared" si="26"/>
        <v>1071.0596104031567</v>
      </c>
      <c r="F56" s="64">
        <f t="shared" si="27"/>
        <v>23.801324675625704</v>
      </c>
      <c r="G56" s="64">
        <f t="shared" si="10"/>
        <v>4919.6959663456</v>
      </c>
      <c r="H56" s="64">
        <f t="shared" si="39"/>
        <v>4919.6959663456</v>
      </c>
      <c r="I56" s="64">
        <f t="shared" si="11"/>
        <v>1135.3231870273462</v>
      </c>
      <c r="J56" s="64">
        <f t="shared" si="12"/>
        <v>25.229404156163248</v>
      </c>
      <c r="K56" s="294">
        <v>120</v>
      </c>
      <c r="L56" s="294">
        <v>27.836130000000001</v>
      </c>
      <c r="M56" s="294">
        <v>66.802260000000004</v>
      </c>
      <c r="N56" s="285">
        <f t="shared" si="28"/>
        <v>63.956047562492799</v>
      </c>
      <c r="O56" s="285">
        <f t="shared" si="29"/>
        <v>63.956047562492799</v>
      </c>
      <c r="P56" s="285">
        <f t="shared" si="30"/>
        <v>295.18175798073599</v>
      </c>
      <c r="Q56" s="285">
        <f t="shared" si="31"/>
        <v>295.18175798073599</v>
      </c>
      <c r="R56" s="285">
        <f t="shared" si="17"/>
        <v>24.598479831728</v>
      </c>
      <c r="S56" s="285">
        <f t="shared" si="18"/>
        <v>24.598479831728</v>
      </c>
    </row>
    <row r="57" spans="1:19" s="295" customFormat="1" x14ac:dyDescent="0.4">
      <c r="A57" s="93">
        <v>2082</v>
      </c>
      <c r="B57" s="93" t="s">
        <v>28</v>
      </c>
      <c r="C57" s="294">
        <v>5223.6163999999999</v>
      </c>
      <c r="D57" s="294">
        <f t="shared" si="7"/>
        <v>5537.0333840000003</v>
      </c>
      <c r="E57" s="64">
        <f t="shared" si="26"/>
        <v>1277.7867638981838</v>
      </c>
      <c r="F57" s="64">
        <f t="shared" si="27"/>
        <v>28.395261419959642</v>
      </c>
      <c r="G57" s="64">
        <f t="shared" si="10"/>
        <v>5869.2553870400006</v>
      </c>
      <c r="H57" s="64">
        <f t="shared" si="39"/>
        <v>5869.2553870400006</v>
      </c>
      <c r="I57" s="64">
        <f t="shared" si="11"/>
        <v>1354.4539697320749</v>
      </c>
      <c r="J57" s="64">
        <f t="shared" si="12"/>
        <v>30.098977105157221</v>
      </c>
      <c r="K57" s="294">
        <v>120</v>
      </c>
      <c r="L57" s="294">
        <v>27.836130000000001</v>
      </c>
      <c r="M57" s="294">
        <v>66.802260000000004</v>
      </c>
      <c r="N57" s="285">
        <f t="shared" si="28"/>
        <v>76.300320031520002</v>
      </c>
      <c r="O57" s="285">
        <f t="shared" si="29"/>
        <v>76.300320031520002</v>
      </c>
      <c r="P57" s="285">
        <f t="shared" si="30"/>
        <v>352.1553232224</v>
      </c>
      <c r="Q57" s="285">
        <f t="shared" si="31"/>
        <v>352.1553232224</v>
      </c>
      <c r="R57" s="285">
        <f t="shared" si="17"/>
        <v>29.346276935200002</v>
      </c>
      <c r="S57" s="285">
        <f t="shared" si="18"/>
        <v>29.346276935200002</v>
      </c>
    </row>
    <row r="58" spans="1:19" s="295" customFormat="1" x14ac:dyDescent="0.4">
      <c r="A58" s="93">
        <v>2084</v>
      </c>
      <c r="B58" s="93" t="s">
        <v>30</v>
      </c>
      <c r="C58" s="294">
        <v>5484.1792399999995</v>
      </c>
      <c r="D58" s="294">
        <f>SUM(C58*0.06)+C58</f>
        <v>5813.2299943999997</v>
      </c>
      <c r="E58" s="64">
        <f t="shared" si="26"/>
        <v>1341.5249335148731</v>
      </c>
      <c r="F58" s="64">
        <f t="shared" si="27"/>
        <v>29.811665189219401</v>
      </c>
      <c r="G58" s="64">
        <f t="shared" si="10"/>
        <v>6162.023794064</v>
      </c>
      <c r="H58" s="64">
        <f t="shared" si="39"/>
        <v>6162.023794064</v>
      </c>
      <c r="I58" s="64">
        <f t="shared" si="11"/>
        <v>1422.0164295257655</v>
      </c>
      <c r="J58" s="64">
        <f t="shared" si="12"/>
        <v>31.600365100572567</v>
      </c>
      <c r="K58" s="294">
        <v>120</v>
      </c>
      <c r="L58" s="294">
        <v>27.836130000000001</v>
      </c>
      <c r="M58" s="294">
        <v>66.802260000000004</v>
      </c>
      <c r="N58" s="285">
        <f t="shared" si="28"/>
        <v>80.10630932283199</v>
      </c>
      <c r="O58" s="285">
        <f t="shared" si="29"/>
        <v>80.10630932283199</v>
      </c>
      <c r="P58" s="285">
        <f t="shared" si="30"/>
        <v>369.72142764384</v>
      </c>
      <c r="Q58" s="285">
        <f t="shared" si="31"/>
        <v>369.72142764384</v>
      </c>
      <c r="R58" s="285">
        <f t="shared" si="17"/>
        <v>30.810118970320001</v>
      </c>
      <c r="S58" s="285">
        <f t="shared" si="18"/>
        <v>30.810118970320001</v>
      </c>
    </row>
    <row r="59" spans="1:19" s="295" customFormat="1" x14ac:dyDescent="0.4">
      <c r="A59" s="93">
        <v>2086</v>
      </c>
      <c r="B59" s="93" t="s">
        <v>29</v>
      </c>
      <c r="C59" s="294">
        <v>5747.4836639999994</v>
      </c>
      <c r="D59" s="294">
        <f>SUM(C59*0.06)+C59</f>
        <v>6092.3326838399989</v>
      </c>
      <c r="E59" s="64">
        <f t="shared" si="26"/>
        <v>1405.9337419149374</v>
      </c>
      <c r="F59" s="64">
        <f t="shared" si="27"/>
        <v>31.242972042554165</v>
      </c>
      <c r="G59" s="64">
        <f t="shared" si="10"/>
        <v>6457.8726448703992</v>
      </c>
      <c r="H59" s="64">
        <f t="shared" si="39"/>
        <v>6457.8726448703992</v>
      </c>
      <c r="I59" s="64">
        <f t="shared" si="11"/>
        <v>1490.2897664298337</v>
      </c>
      <c r="J59" s="64">
        <f t="shared" si="12"/>
        <v>33.117550365107412</v>
      </c>
      <c r="K59" s="294">
        <v>120</v>
      </c>
      <c r="L59" s="294">
        <v>27.836130000000001</v>
      </c>
      <c r="M59" s="294">
        <v>66.802260000000004</v>
      </c>
      <c r="N59" s="285">
        <f t="shared" si="28"/>
        <v>83.952344383315179</v>
      </c>
      <c r="O59" s="285">
        <f t="shared" si="29"/>
        <v>83.952344383315179</v>
      </c>
      <c r="P59" s="285">
        <f t="shared" si="30"/>
        <v>387.47235869222396</v>
      </c>
      <c r="Q59" s="285">
        <f t="shared" si="31"/>
        <v>387.47235869222396</v>
      </c>
      <c r="R59" s="285">
        <f t="shared" si="17"/>
        <v>32.289363224351995</v>
      </c>
      <c r="S59" s="285">
        <f t="shared" si="18"/>
        <v>32.289363224351995</v>
      </c>
    </row>
    <row r="60" spans="1:19" s="295" customFormat="1" x14ac:dyDescent="0.4">
      <c r="A60" s="93">
        <v>3048</v>
      </c>
      <c r="B60" s="93" t="s">
        <v>63</v>
      </c>
      <c r="C60" s="294">
        <v>3905.790904</v>
      </c>
      <c r="D60" s="294">
        <f t="shared" si="7"/>
        <v>4140.1383582400003</v>
      </c>
      <c r="E60" s="64">
        <f t="shared" si="26"/>
        <v>955.42389362379708</v>
      </c>
      <c r="F60" s="64">
        <f t="shared" si="27"/>
        <v>21.231642080528825</v>
      </c>
      <c r="G60" s="64">
        <f t="shared" si="10"/>
        <v>4388.5466597344002</v>
      </c>
      <c r="H60" s="64">
        <f t="shared" si="39"/>
        <v>4388.5466597344002</v>
      </c>
      <c r="I60" s="64">
        <f t="shared" si="11"/>
        <v>1012.7493272412249</v>
      </c>
      <c r="J60" s="64">
        <f t="shared" si="12"/>
        <v>22.505540605360554</v>
      </c>
      <c r="K60" s="294">
        <v>120</v>
      </c>
      <c r="L60" s="294">
        <v>27.836130000000001</v>
      </c>
      <c r="M60" s="294">
        <v>66.802260000000004</v>
      </c>
      <c r="N60" s="285">
        <f t="shared" si="28"/>
        <v>57.051106576547198</v>
      </c>
      <c r="O60" s="285">
        <f t="shared" si="29"/>
        <v>57.051106576547198</v>
      </c>
      <c r="P60" s="285">
        <f t="shared" si="30"/>
        <v>263.31279958406401</v>
      </c>
      <c r="Q60" s="285">
        <f t="shared" si="31"/>
        <v>263.31279958406401</v>
      </c>
      <c r="R60" s="285">
        <f t="shared" si="17"/>
        <v>21.942733298672003</v>
      </c>
      <c r="S60" s="285">
        <f t="shared" si="18"/>
        <v>21.942733298672003</v>
      </c>
    </row>
    <row r="61" spans="1:19" s="295" customFormat="1" x14ac:dyDescent="0.4">
      <c r="A61" s="93">
        <v>3052</v>
      </c>
      <c r="B61" s="93" t="s">
        <v>64</v>
      </c>
      <c r="C61" s="294">
        <v>4270.3316880000002</v>
      </c>
      <c r="D61" s="294">
        <f t="shared" si="7"/>
        <v>4526.5515892800004</v>
      </c>
      <c r="E61" s="64">
        <f t="shared" si="26"/>
        <v>1044.5968636558744</v>
      </c>
      <c r="F61" s="64">
        <f t="shared" si="27"/>
        <v>23.213263636797208</v>
      </c>
      <c r="G61" s="64">
        <f t="shared" si="10"/>
        <v>4798.1446846368008</v>
      </c>
      <c r="H61" s="64">
        <f t="shared" si="39"/>
        <v>4798.1446846368008</v>
      </c>
      <c r="I61" s="64">
        <f t="shared" si="11"/>
        <v>1107.2726754752268</v>
      </c>
      <c r="J61" s="64">
        <f t="shared" si="12"/>
        <v>24.606059455005042</v>
      </c>
      <c r="K61" s="294">
        <v>120</v>
      </c>
      <c r="L61" s="294">
        <v>27.836130000000001</v>
      </c>
      <c r="M61" s="294">
        <v>66.802260000000004</v>
      </c>
      <c r="N61" s="285">
        <f t="shared" si="28"/>
        <v>62.37588090027841</v>
      </c>
      <c r="O61" s="285">
        <f t="shared" si="29"/>
        <v>62.37588090027841</v>
      </c>
      <c r="P61" s="285">
        <f t="shared" si="30"/>
        <v>287.88868107820804</v>
      </c>
      <c r="Q61" s="285">
        <f t="shared" si="31"/>
        <v>287.88868107820804</v>
      </c>
      <c r="R61" s="285">
        <f t="shared" si="17"/>
        <v>23.990723423184004</v>
      </c>
      <c r="S61" s="285">
        <f t="shared" si="18"/>
        <v>23.990723423184004</v>
      </c>
    </row>
    <row r="62" spans="1:19" s="295" customFormat="1" x14ac:dyDescent="0.4">
      <c r="A62" s="93">
        <v>3054</v>
      </c>
      <c r="B62" s="93" t="s">
        <v>105</v>
      </c>
      <c r="C62" s="294">
        <v>4582.7936119999995</v>
      </c>
      <c r="D62" s="294">
        <f>SUM(C62*0.06)+C62</f>
        <v>4857.7612287199991</v>
      </c>
      <c r="E62" s="64">
        <f t="shared" si="26"/>
        <v>1121.0304453234253</v>
      </c>
      <c r="F62" s="64">
        <f t="shared" si="27"/>
        <v>24.911787673853894</v>
      </c>
      <c r="G62" s="64">
        <f t="shared" si="10"/>
        <v>5149.2269024431989</v>
      </c>
      <c r="H62" s="64">
        <f t="shared" si="39"/>
        <v>5149.2269024431989</v>
      </c>
      <c r="I62" s="64">
        <f t="shared" si="11"/>
        <v>1188.2922720428307</v>
      </c>
      <c r="J62" s="64">
        <f t="shared" si="12"/>
        <v>26.406494934285128</v>
      </c>
      <c r="K62" s="294">
        <v>120</v>
      </c>
      <c r="L62" s="294">
        <v>27.836130000000001</v>
      </c>
      <c r="M62" s="294">
        <v>66.802260000000004</v>
      </c>
      <c r="N62" s="285">
        <f t="shared" si="28"/>
        <v>66.939949731761587</v>
      </c>
      <c r="O62" s="285">
        <f t="shared" si="29"/>
        <v>66.939949731761587</v>
      </c>
      <c r="P62" s="285">
        <f t="shared" si="30"/>
        <v>308.95361414659192</v>
      </c>
      <c r="Q62" s="285">
        <f t="shared" si="31"/>
        <v>308.95361414659192</v>
      </c>
      <c r="R62" s="285">
        <f t="shared" si="17"/>
        <v>25.746134512215995</v>
      </c>
      <c r="S62" s="285">
        <f t="shared" si="18"/>
        <v>25.746134512215995</v>
      </c>
    </row>
    <row r="63" spans="1:19" s="295" customFormat="1" x14ac:dyDescent="0.4">
      <c r="A63" s="93">
        <v>1012</v>
      </c>
      <c r="B63" s="93" t="s">
        <v>32</v>
      </c>
      <c r="C63" s="294">
        <v>2277.4810200000002</v>
      </c>
      <c r="D63" s="294">
        <f t="shared" si="7"/>
        <v>2414.1298812</v>
      </c>
      <c r="E63" s="64">
        <f t="shared" si="26"/>
        <v>557.11118113216253</v>
      </c>
      <c r="F63" s="64">
        <f t="shared" si="27"/>
        <v>12.380248469603611</v>
      </c>
      <c r="G63" s="64">
        <f t="shared" si="10"/>
        <v>2558.9776740719999</v>
      </c>
      <c r="H63" s="64">
        <f t="shared" ref="H63:H68" si="40">SUM(20*45)*4.3333</f>
        <v>3899.9700000000003</v>
      </c>
      <c r="I63" s="64">
        <f t="shared" si="11"/>
        <v>900</v>
      </c>
      <c r="J63" s="64">
        <f t="shared" si="12"/>
        <v>20</v>
      </c>
      <c r="K63" s="294">
        <v>120</v>
      </c>
      <c r="L63" s="294">
        <v>27.836130000000001</v>
      </c>
      <c r="M63" s="294">
        <v>79.323509999999999</v>
      </c>
      <c r="N63" s="285">
        <f t="shared" si="28"/>
        <v>33.266709762935996</v>
      </c>
      <c r="O63" s="285">
        <f t="shared" si="29"/>
        <v>33.266709762935996</v>
      </c>
      <c r="P63" s="285">
        <f t="shared" si="30"/>
        <v>153.53866044431999</v>
      </c>
      <c r="Q63" s="285">
        <f t="shared" si="31"/>
        <v>153.53866044431999</v>
      </c>
      <c r="R63" s="285">
        <f t="shared" si="17"/>
        <v>19.499850000000002</v>
      </c>
      <c r="S63" s="285">
        <f t="shared" si="18"/>
        <v>19.499850000000002</v>
      </c>
    </row>
    <row r="64" spans="1:19" s="295" customFormat="1" x14ac:dyDescent="0.4">
      <c r="A64" s="93">
        <v>1014</v>
      </c>
      <c r="B64" s="93" t="s">
        <v>34</v>
      </c>
      <c r="C64" s="294">
        <v>2391.9196800000004</v>
      </c>
      <c r="D64" s="294">
        <f>SUM(C64*0.06)+C64</f>
        <v>2535.4348608000005</v>
      </c>
      <c r="E64" s="64">
        <f t="shared" si="26"/>
        <v>585.1048532988716</v>
      </c>
      <c r="F64" s="64">
        <f t="shared" si="27"/>
        <v>13.002330073308258</v>
      </c>
      <c r="G64" s="64">
        <f t="shared" si="10"/>
        <v>2687.5609524480005</v>
      </c>
      <c r="H64" s="64">
        <f t="shared" si="40"/>
        <v>3899.9700000000003</v>
      </c>
      <c r="I64" s="64">
        <f t="shared" si="11"/>
        <v>900</v>
      </c>
      <c r="J64" s="64">
        <f t="shared" si="12"/>
        <v>20</v>
      </c>
      <c r="K64" s="294">
        <v>120</v>
      </c>
      <c r="L64" s="294">
        <v>27.836130000000001</v>
      </c>
      <c r="M64" s="294">
        <v>79.323509999999999</v>
      </c>
      <c r="N64" s="285">
        <f t="shared" si="28"/>
        <v>34.938292381824006</v>
      </c>
      <c r="O64" s="285">
        <f t="shared" si="29"/>
        <v>34.938292381824006</v>
      </c>
      <c r="P64" s="285">
        <f t="shared" si="30"/>
        <v>161.25365714688002</v>
      </c>
      <c r="Q64" s="285">
        <f t="shared" si="31"/>
        <v>161.25365714688002</v>
      </c>
      <c r="R64" s="285">
        <f t="shared" si="17"/>
        <v>19.499850000000002</v>
      </c>
      <c r="S64" s="285">
        <f t="shared" si="18"/>
        <v>19.499850000000002</v>
      </c>
    </row>
    <row r="65" spans="1:19" s="295" customFormat="1" x14ac:dyDescent="0.4">
      <c r="A65" s="93">
        <v>1016</v>
      </c>
      <c r="B65" s="93" t="s">
        <v>33</v>
      </c>
      <c r="C65" s="294">
        <v>2504.9538400000001</v>
      </c>
      <c r="D65" s="294">
        <f>SUM(C65*0.06)+C65</f>
        <v>2655.2510704000001</v>
      </c>
      <c r="E65" s="64">
        <f t="shared" si="26"/>
        <v>612.75496051508082</v>
      </c>
      <c r="F65" s="64">
        <f t="shared" si="27"/>
        <v>13.616776900335129</v>
      </c>
      <c r="G65" s="64">
        <f t="shared" si="10"/>
        <v>2814.5661346239999</v>
      </c>
      <c r="H65" s="64">
        <f t="shared" si="40"/>
        <v>3899.9700000000003</v>
      </c>
      <c r="I65" s="64">
        <f t="shared" si="11"/>
        <v>900</v>
      </c>
      <c r="J65" s="64">
        <f t="shared" si="12"/>
        <v>20</v>
      </c>
      <c r="K65" s="294">
        <v>120</v>
      </c>
      <c r="L65" s="294">
        <v>27.836130000000001</v>
      </c>
      <c r="M65" s="294">
        <v>79.323509999999999</v>
      </c>
      <c r="N65" s="285">
        <f t="shared" si="28"/>
        <v>36.589359750111996</v>
      </c>
      <c r="O65" s="285">
        <f t="shared" si="29"/>
        <v>36.589359750111996</v>
      </c>
      <c r="P65" s="285">
        <f t="shared" si="30"/>
        <v>168.87396807744</v>
      </c>
      <c r="Q65" s="285">
        <f t="shared" si="31"/>
        <v>168.87396807744</v>
      </c>
      <c r="R65" s="285">
        <f t="shared" si="17"/>
        <v>19.499850000000002</v>
      </c>
      <c r="S65" s="285">
        <f t="shared" si="18"/>
        <v>19.499850000000002</v>
      </c>
    </row>
    <row r="66" spans="1:19" s="295" customFormat="1" ht="52.5" customHeight="1" x14ac:dyDescent="0.4">
      <c r="A66" s="93">
        <v>1000</v>
      </c>
      <c r="B66" s="93" t="s">
        <v>35</v>
      </c>
      <c r="C66" s="294">
        <v>1484.769984</v>
      </c>
      <c r="D66" s="294">
        <f t="shared" si="7"/>
        <v>1573.8561830399999</v>
      </c>
      <c r="E66" s="64">
        <f t="shared" si="26"/>
        <v>363.20037455057343</v>
      </c>
      <c r="F66" s="64">
        <f t="shared" si="27"/>
        <v>8.0711194344571879</v>
      </c>
      <c r="G66" s="64">
        <f t="shared" ref="G66:G70" si="41">SUM(D66*0.06)+D66</f>
        <v>1668.2875540223999</v>
      </c>
      <c r="H66" s="64">
        <f t="shared" si="40"/>
        <v>3899.9700000000003</v>
      </c>
      <c r="I66" s="64">
        <f t="shared" ref="I66:I70" si="42">+H66/4.3333</f>
        <v>900</v>
      </c>
      <c r="J66" s="64">
        <f t="shared" ref="J66:J70" si="43">+I66/45</f>
        <v>20</v>
      </c>
      <c r="K66" s="294">
        <v>120</v>
      </c>
      <c r="L66" s="294">
        <v>27.836130000000001</v>
      </c>
      <c r="M66" s="294">
        <v>79.323509999999999</v>
      </c>
      <c r="N66" s="285">
        <f t="shared" si="28"/>
        <v>21.687738202291197</v>
      </c>
      <c r="O66" s="285">
        <f t="shared" si="29"/>
        <v>21.687738202291197</v>
      </c>
      <c r="P66" s="285">
        <f t="shared" si="30"/>
        <v>100.09725324134399</v>
      </c>
      <c r="Q66" s="285">
        <f t="shared" si="31"/>
        <v>100.09725324134399</v>
      </c>
      <c r="R66" s="285">
        <f t="shared" ref="R66:R68" si="44">+H66*0.005</f>
        <v>19.499850000000002</v>
      </c>
      <c r="S66" s="285">
        <f t="shared" ref="S66:S68" si="45">+H66*0.005</f>
        <v>19.499850000000002</v>
      </c>
    </row>
    <row r="67" spans="1:19" s="295" customFormat="1" ht="52.5" customHeight="1" x14ac:dyDescent="0.4">
      <c r="A67" s="93">
        <v>1002</v>
      </c>
      <c r="B67" s="93" t="s">
        <v>38</v>
      </c>
      <c r="C67" s="294">
        <v>1559.2197200000001</v>
      </c>
      <c r="D67" s="294">
        <f>SUM(C67*0.06)+C67</f>
        <v>1652.7729032</v>
      </c>
      <c r="E67" s="64">
        <f t="shared" si="26"/>
        <v>381.41206544665727</v>
      </c>
      <c r="F67" s="64">
        <f t="shared" si="27"/>
        <v>8.475823676592384</v>
      </c>
      <c r="G67" s="64">
        <f t="shared" si="41"/>
        <v>1751.9392773919999</v>
      </c>
      <c r="H67" s="64">
        <f t="shared" si="40"/>
        <v>3899.9700000000003</v>
      </c>
      <c r="I67" s="64">
        <f t="shared" si="42"/>
        <v>900</v>
      </c>
      <c r="J67" s="64">
        <f t="shared" si="43"/>
        <v>20</v>
      </c>
      <c r="K67" s="294">
        <v>120</v>
      </c>
      <c r="L67" s="294">
        <v>27.836130000000001</v>
      </c>
      <c r="M67" s="294">
        <v>79.323509999999999</v>
      </c>
      <c r="N67" s="285">
        <f t="shared" si="28"/>
        <v>22.775210606095996</v>
      </c>
      <c r="O67" s="285">
        <f t="shared" si="29"/>
        <v>22.775210606095996</v>
      </c>
      <c r="P67" s="285">
        <f t="shared" si="30"/>
        <v>105.11635664351999</v>
      </c>
      <c r="Q67" s="285">
        <f t="shared" si="31"/>
        <v>105.11635664351999</v>
      </c>
      <c r="R67" s="285">
        <f t="shared" si="44"/>
        <v>19.499850000000002</v>
      </c>
      <c r="S67" s="285">
        <f t="shared" si="45"/>
        <v>19.499850000000002</v>
      </c>
    </row>
    <row r="68" spans="1:19" s="295" customFormat="1" ht="52.5" customHeight="1" x14ac:dyDescent="0.4">
      <c r="A68" s="93">
        <v>1004</v>
      </c>
      <c r="B68" s="93" t="s">
        <v>37</v>
      </c>
      <c r="C68" s="294">
        <v>1633.6694559999999</v>
      </c>
      <c r="D68" s="294">
        <f>SUM(C68*0.06)+C68</f>
        <v>1731.6896233599998</v>
      </c>
      <c r="E68" s="64">
        <f t="shared" si="26"/>
        <v>399.62375634274105</v>
      </c>
      <c r="F68" s="64">
        <f t="shared" si="27"/>
        <v>8.8805279187275783</v>
      </c>
      <c r="G68" s="64">
        <f t="shared" si="41"/>
        <v>1835.5910007615998</v>
      </c>
      <c r="H68" s="64">
        <f t="shared" si="40"/>
        <v>3899.9700000000003</v>
      </c>
      <c r="I68" s="64">
        <f t="shared" si="42"/>
        <v>900</v>
      </c>
      <c r="J68" s="64">
        <f t="shared" si="43"/>
        <v>20</v>
      </c>
      <c r="K68" s="294">
        <v>120</v>
      </c>
      <c r="L68" s="294">
        <v>27.836130000000001</v>
      </c>
      <c r="M68" s="294">
        <v>79.323509999999999</v>
      </c>
      <c r="N68" s="285">
        <f t="shared" si="28"/>
        <v>23.862683009900795</v>
      </c>
      <c r="O68" s="285">
        <f t="shared" si="29"/>
        <v>23.862683009900795</v>
      </c>
      <c r="P68" s="285">
        <f t="shared" si="30"/>
        <v>110.13546004569599</v>
      </c>
      <c r="Q68" s="285">
        <f t="shared" si="31"/>
        <v>110.13546004569599</v>
      </c>
      <c r="R68" s="285">
        <f t="shared" si="44"/>
        <v>19.499850000000002</v>
      </c>
      <c r="S68" s="285">
        <f t="shared" si="45"/>
        <v>19.499850000000002</v>
      </c>
    </row>
    <row r="69" spans="1:19" s="295" customFormat="1" x14ac:dyDescent="0.4">
      <c r="A69" s="93">
        <v>2089</v>
      </c>
      <c r="B69" s="93" t="s">
        <v>62</v>
      </c>
      <c r="C69" s="294">
        <v>5819.1693439999999</v>
      </c>
      <c r="D69" s="294">
        <f t="shared" ref="D69" si="46">SUM(C69*0.06)+C69</f>
        <v>6168.3195046399996</v>
      </c>
      <c r="E69" s="64">
        <f t="shared" si="26"/>
        <v>1423.4692969884381</v>
      </c>
      <c r="F69" s="64">
        <f t="shared" si="27"/>
        <v>31.632651044187515</v>
      </c>
      <c r="G69" s="64">
        <f t="shared" si="41"/>
        <v>6538.4186749184</v>
      </c>
      <c r="H69" s="64">
        <f>SUM(D69*0.06)+D69</f>
        <v>6538.4186749184</v>
      </c>
      <c r="I69" s="64">
        <f t="shared" si="42"/>
        <v>1508.8774548077445</v>
      </c>
      <c r="J69" s="64">
        <f t="shared" si="43"/>
        <v>33.530610106838765</v>
      </c>
      <c r="K69" s="294">
        <v>0</v>
      </c>
      <c r="L69" s="294">
        <v>0</v>
      </c>
      <c r="M69" s="294">
        <v>0</v>
      </c>
      <c r="N69" s="294">
        <v>0</v>
      </c>
      <c r="O69" s="294">
        <v>0</v>
      </c>
      <c r="P69" s="294">
        <v>0</v>
      </c>
      <c r="Q69" s="294">
        <v>0</v>
      </c>
      <c r="R69" s="294">
        <f>+H69*0.015</f>
        <v>98.076280123776002</v>
      </c>
      <c r="S69" s="294">
        <v>0</v>
      </c>
    </row>
    <row r="70" spans="1:19" s="295" customFormat="1" x14ac:dyDescent="0.4">
      <c r="A70" s="93">
        <v>2139</v>
      </c>
      <c r="B70" s="180" t="s">
        <v>178</v>
      </c>
      <c r="C70" s="294">
        <v>5819.1693439999999</v>
      </c>
      <c r="D70" s="294">
        <f>SUM(C70*0.06)+C70</f>
        <v>6168.3195046399996</v>
      </c>
      <c r="E70" s="64">
        <f t="shared" si="26"/>
        <v>1423.4692969884381</v>
      </c>
      <c r="F70" s="64">
        <f t="shared" si="27"/>
        <v>31.632651044187515</v>
      </c>
      <c r="G70" s="64">
        <f t="shared" si="41"/>
        <v>6538.4186749184</v>
      </c>
      <c r="H70" s="64">
        <f>SUM(D70*0.06)+D70</f>
        <v>6538.4186749184</v>
      </c>
      <c r="I70" s="64">
        <f t="shared" si="42"/>
        <v>1508.8774548077445</v>
      </c>
      <c r="J70" s="64">
        <f t="shared" si="43"/>
        <v>33.530610106838765</v>
      </c>
      <c r="K70" s="294">
        <v>0</v>
      </c>
      <c r="L70" s="294">
        <v>225.75</v>
      </c>
      <c r="M70" s="294">
        <v>0</v>
      </c>
      <c r="N70" s="294">
        <v>0</v>
      </c>
      <c r="O70" s="294">
        <v>0</v>
      </c>
      <c r="P70" s="294">
        <v>0</v>
      </c>
      <c r="Q70" s="294">
        <v>0</v>
      </c>
      <c r="R70" s="294">
        <f>+H70*0.03</f>
        <v>196.152560247552</v>
      </c>
      <c r="S70" s="294">
        <v>0</v>
      </c>
    </row>
    <row r="71" spans="1:19" ht="12.75" customHeight="1" x14ac:dyDescent="0.4"/>
    <row r="72" spans="1:19" ht="30.75" thickBot="1" x14ac:dyDescent="0.45">
      <c r="A72" s="36"/>
      <c r="B72" s="75" t="s">
        <v>107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9" ht="27" customHeight="1" x14ac:dyDescent="0.4">
      <c r="A73" s="36"/>
      <c r="B73" s="214" t="s">
        <v>49</v>
      </c>
      <c r="C73" s="243" t="s">
        <v>109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4"/>
    </row>
    <row r="74" spans="1:19" ht="27" thickBot="1" x14ac:dyDescent="0.45">
      <c r="A74" s="36"/>
      <c r="B74" s="215"/>
      <c r="C74" s="208" t="s">
        <v>190</v>
      </c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9"/>
    </row>
    <row r="75" spans="1:19" ht="27" customHeight="1" x14ac:dyDescent="0.4">
      <c r="A75" s="36"/>
      <c r="B75" s="214" t="s">
        <v>108</v>
      </c>
      <c r="C75" s="245" t="s">
        <v>189</v>
      </c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6"/>
    </row>
    <row r="76" spans="1:19" x14ac:dyDescent="0.4">
      <c r="A76" s="36"/>
      <c r="B76" s="218"/>
      <c r="C76" s="221" t="s">
        <v>204</v>
      </c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2"/>
    </row>
    <row r="77" spans="1:19" ht="51" customHeight="1" x14ac:dyDescent="0.4">
      <c r="A77" s="36"/>
      <c r="B77" s="218"/>
      <c r="C77" s="223" t="s">
        <v>55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4"/>
    </row>
    <row r="78" spans="1:19" ht="53.25" customHeight="1" thickBot="1" x14ac:dyDescent="0.45">
      <c r="A78" s="36"/>
      <c r="B78" s="215"/>
      <c r="C78" s="225" t="s">
        <v>59</v>
      </c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6"/>
    </row>
    <row r="79" spans="1:19" ht="27" thickBot="1" x14ac:dyDescent="0.45">
      <c r="A79" s="36"/>
      <c r="B79" s="78" t="s">
        <v>194</v>
      </c>
      <c r="C79" s="212" t="s">
        <v>145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3"/>
    </row>
    <row r="80" spans="1:19" ht="51.75" customHeight="1" thickBot="1" x14ac:dyDescent="0.45">
      <c r="A80" s="36"/>
      <c r="B80" s="73" t="s">
        <v>52</v>
      </c>
      <c r="C80" s="210" t="s">
        <v>146</v>
      </c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1"/>
    </row>
    <row r="81" spans="1:21" ht="26.25" customHeight="1" thickBot="1" x14ac:dyDescent="0.45">
      <c r="A81" s="36"/>
      <c r="B81" s="297" t="s">
        <v>57</v>
      </c>
      <c r="C81" s="293" t="s">
        <v>212</v>
      </c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1"/>
    </row>
    <row r="82" spans="1:21" x14ac:dyDescent="0.4">
      <c r="A82" s="36"/>
      <c r="B82" s="236" t="s">
        <v>110</v>
      </c>
      <c r="C82" s="232" t="s">
        <v>106</v>
      </c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3"/>
    </row>
    <row r="83" spans="1:21" ht="27" thickBot="1" x14ac:dyDescent="0.45">
      <c r="A83" s="36"/>
      <c r="B83" s="237"/>
      <c r="C83" s="234" t="s">
        <v>214</v>
      </c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5"/>
    </row>
    <row r="84" spans="1:21" x14ac:dyDescent="0.4">
      <c r="A84" s="36"/>
      <c r="B84" s="238" t="s">
        <v>123</v>
      </c>
      <c r="C84" s="228" t="s">
        <v>128</v>
      </c>
      <c r="D84" s="228"/>
      <c r="E84" s="228" t="s">
        <v>128</v>
      </c>
      <c r="F84" s="228"/>
      <c r="G84" s="228" t="s">
        <v>128</v>
      </c>
      <c r="H84" s="228"/>
      <c r="I84" s="146"/>
      <c r="J84" s="161"/>
      <c r="K84" s="86"/>
      <c r="L84" s="86"/>
      <c r="M84" s="86"/>
      <c r="N84" s="151"/>
      <c r="O84" s="151"/>
      <c r="P84" s="86"/>
      <c r="Q84" s="86"/>
      <c r="R84" s="87"/>
      <c r="S84" s="35"/>
      <c r="T84" s="35"/>
      <c r="U84" s="35"/>
    </row>
    <row r="85" spans="1:21" x14ac:dyDescent="0.4">
      <c r="A85" s="36"/>
      <c r="B85" s="239"/>
      <c r="C85" s="229" t="s">
        <v>124</v>
      </c>
      <c r="D85" s="229"/>
      <c r="E85" s="229" t="s">
        <v>124</v>
      </c>
      <c r="F85" s="229"/>
      <c r="G85" s="229" t="s">
        <v>124</v>
      </c>
      <c r="H85" s="229"/>
      <c r="I85" s="147"/>
      <c r="J85" s="162"/>
      <c r="K85" s="88"/>
      <c r="L85" s="88"/>
      <c r="M85" s="88"/>
      <c r="N85" s="152"/>
      <c r="O85" s="152"/>
      <c r="P85" s="88"/>
      <c r="Q85" s="88"/>
      <c r="R85" s="89"/>
      <c r="S85" s="35"/>
      <c r="T85" s="35"/>
      <c r="U85" s="35"/>
    </row>
    <row r="86" spans="1:21" x14ac:dyDescent="0.4">
      <c r="A86" s="36"/>
      <c r="B86" s="239"/>
      <c r="C86" s="229" t="s">
        <v>125</v>
      </c>
      <c r="D86" s="229"/>
      <c r="E86" s="229" t="s">
        <v>125</v>
      </c>
      <c r="F86" s="229"/>
      <c r="G86" s="229" t="s">
        <v>125</v>
      </c>
      <c r="H86" s="229"/>
      <c r="I86" s="147"/>
      <c r="J86" s="162"/>
      <c r="K86" s="88"/>
      <c r="L86" s="88"/>
      <c r="M86" s="88"/>
      <c r="N86" s="152"/>
      <c r="O86" s="152"/>
      <c r="P86" s="88"/>
      <c r="Q86" s="88"/>
      <c r="R86" s="89"/>
      <c r="S86" s="35"/>
      <c r="T86" s="35"/>
      <c r="U86" s="35"/>
    </row>
    <row r="87" spans="1:21" x14ac:dyDescent="0.4">
      <c r="A87" s="36"/>
      <c r="B87" s="239"/>
      <c r="C87" s="241" t="s">
        <v>126</v>
      </c>
      <c r="D87" s="241"/>
      <c r="E87" s="241" t="s">
        <v>126</v>
      </c>
      <c r="F87" s="241"/>
      <c r="G87" s="241" t="s">
        <v>126</v>
      </c>
      <c r="H87" s="241"/>
      <c r="I87" s="148"/>
      <c r="J87" s="163"/>
      <c r="K87" s="84"/>
      <c r="L87" s="84"/>
      <c r="M87" s="84"/>
      <c r="N87" s="154"/>
      <c r="O87" s="154"/>
      <c r="P87" s="84"/>
      <c r="Q87" s="84"/>
      <c r="R87" s="85"/>
      <c r="S87" s="35"/>
      <c r="T87" s="35"/>
      <c r="U87" s="35"/>
    </row>
    <row r="88" spans="1:21" ht="27" thickBot="1" x14ac:dyDescent="0.45">
      <c r="A88" s="36"/>
      <c r="B88" s="240"/>
      <c r="C88" s="242" t="s">
        <v>127</v>
      </c>
      <c r="D88" s="242"/>
      <c r="E88" s="242" t="s">
        <v>127</v>
      </c>
      <c r="F88" s="242"/>
      <c r="G88" s="242" t="s">
        <v>127</v>
      </c>
      <c r="H88" s="242"/>
      <c r="I88" s="149"/>
      <c r="J88" s="164"/>
      <c r="K88" s="90"/>
      <c r="L88" s="90"/>
      <c r="M88" s="90"/>
      <c r="N88" s="90"/>
      <c r="O88" s="90"/>
      <c r="P88" s="90"/>
      <c r="Q88" s="90"/>
      <c r="R88" s="91"/>
      <c r="S88" s="35"/>
      <c r="T88" s="35"/>
      <c r="U88" s="35"/>
    </row>
    <row r="89" spans="1:21" ht="27" thickBot="1" x14ac:dyDescent="0.45">
      <c r="A89" s="1">
        <v>1</v>
      </c>
      <c r="B89" s="74" t="s">
        <v>220</v>
      </c>
      <c r="C89" s="210" t="s">
        <v>221</v>
      </c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1"/>
    </row>
  </sheetData>
  <sortState ref="A67:Y68">
    <sortCondition ref="A67:A68"/>
  </sortState>
  <mergeCells count="35">
    <mergeCell ref="G86:H86"/>
    <mergeCell ref="G87:H87"/>
    <mergeCell ref="G88:H88"/>
    <mergeCell ref="C89:R89"/>
    <mergeCell ref="C75:R75"/>
    <mergeCell ref="C80:R80"/>
    <mergeCell ref="B75:B78"/>
    <mergeCell ref="C81:R81"/>
    <mergeCell ref="C76:R76"/>
    <mergeCell ref="C77:R77"/>
    <mergeCell ref="C78:R78"/>
    <mergeCell ref="C79:R79"/>
    <mergeCell ref="B82:B83"/>
    <mergeCell ref="C82:R82"/>
    <mergeCell ref="C83:R83"/>
    <mergeCell ref="B84:B88"/>
    <mergeCell ref="C84:D84"/>
    <mergeCell ref="C85:D85"/>
    <mergeCell ref="C86:D86"/>
    <mergeCell ref="C87:D87"/>
    <mergeCell ref="C88:D88"/>
    <mergeCell ref="E84:F84"/>
    <mergeCell ref="E85:F85"/>
    <mergeCell ref="E86:F86"/>
    <mergeCell ref="E87:F87"/>
    <mergeCell ref="E88:F88"/>
    <mergeCell ref="G84:H84"/>
    <mergeCell ref="G85:H85"/>
    <mergeCell ref="A1:S1"/>
    <mergeCell ref="A2:S2"/>
    <mergeCell ref="B73:B74"/>
    <mergeCell ref="C73:R73"/>
    <mergeCell ref="C74:R74"/>
    <mergeCell ref="D4:S4"/>
    <mergeCell ref="D5:S5"/>
  </mergeCells>
  <pageMargins left="0.25" right="0.25" top="0.75" bottom="0.75" header="0.3" footer="0.3"/>
  <pageSetup paperSize="9" scale="39" fitToHeight="0" orientation="landscape" r:id="rId1"/>
  <headerFooter>
    <oddHeader>&amp;C&amp;G</oddHeader>
    <oddFooter>&amp;CANNEXURE "H2"&amp;RPAGE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92"/>
  <sheetViews>
    <sheetView zoomScale="55" zoomScaleNormal="55" workbookViewId="0">
      <pane xSplit="4" ySplit="9" topLeftCell="G10" activePane="bottomRight" state="frozen"/>
      <selection pane="topRight" activeCell="F1" sqref="F1"/>
      <selection pane="bottomLeft" activeCell="A11" sqref="A11"/>
      <selection pane="bottomRight" activeCell="G10" sqref="G10"/>
    </sheetView>
  </sheetViews>
  <sheetFormatPr defaultColWidth="9.28515625" defaultRowHeight="26.25" x14ac:dyDescent="0.4"/>
  <cols>
    <col min="1" max="1" width="20.7109375" style="1" customWidth="1"/>
    <col min="2" max="2" width="98.7109375" style="1" customWidth="1"/>
    <col min="3" max="3" width="21.28515625" style="15" hidden="1" customWidth="1"/>
    <col min="4" max="6" width="22.7109375" style="15" hidden="1" customWidth="1"/>
    <col min="7" max="10" width="22.7109375" style="15" customWidth="1"/>
    <col min="11" max="19" width="17.7109375" style="15" customWidth="1"/>
    <col min="20" max="24" width="9.28515625" style="1" customWidth="1"/>
    <col min="25" max="25" width="9.28515625" style="1"/>
    <col min="26" max="26" width="18.42578125" style="1" customWidth="1"/>
    <col min="27" max="16384" width="9.28515625" style="1"/>
  </cols>
  <sheetData>
    <row r="1" spans="1:20" ht="47.25" thickBot="1" x14ac:dyDescent="0.75">
      <c r="A1" s="201" t="s">
        <v>131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48"/>
    </row>
    <row r="2" spans="1:20" ht="78" customHeight="1" thickBot="1" x14ac:dyDescent="0.45">
      <c r="A2" s="202" t="s">
        <v>118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3" spans="1:20" ht="9.75" customHeight="1" x14ac:dyDescent="0.4"/>
    <row r="4" spans="1:20" x14ac:dyDescent="0.4">
      <c r="B4" s="26" t="s">
        <v>100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0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20" x14ac:dyDescent="0.4">
      <c r="B6" s="26" t="s">
        <v>157</v>
      </c>
      <c r="D6" s="2">
        <f>SUM(99.41*0.05)+99.41</f>
        <v>104.3805</v>
      </c>
      <c r="E6" s="3"/>
      <c r="F6" s="3"/>
      <c r="G6" s="2">
        <f>SUM(99.41*0.05)+99.41</f>
        <v>104.3805</v>
      </c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</row>
    <row r="7" spans="1:20" x14ac:dyDescent="0.4">
      <c r="B7" s="26" t="s">
        <v>158</v>
      </c>
      <c r="D7" s="2">
        <f>SUM(180.52*0.05)+180.52</f>
        <v>189.54600000000002</v>
      </c>
      <c r="E7" s="3"/>
      <c r="F7" s="3"/>
      <c r="G7" s="2">
        <f>SUM(180.52*0.05)+180.52</f>
        <v>189.54600000000002</v>
      </c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</row>
    <row r="8" spans="1:20" ht="6.75" customHeight="1" x14ac:dyDescent="0.4"/>
    <row r="9" spans="1:20" s="20" customFormat="1" ht="126" x14ac:dyDescent="0.25">
      <c r="A9" s="16" t="s">
        <v>0</v>
      </c>
      <c r="B9" s="16" t="s">
        <v>60</v>
      </c>
      <c r="C9" s="17" t="s">
        <v>89</v>
      </c>
      <c r="D9" s="17" t="s">
        <v>172</v>
      </c>
      <c r="E9" s="16" t="s">
        <v>170</v>
      </c>
      <c r="F9" s="16" t="s">
        <v>171</v>
      </c>
      <c r="G9" s="16" t="s">
        <v>215</v>
      </c>
      <c r="H9" s="16" t="s">
        <v>188</v>
      </c>
      <c r="I9" s="16" t="s">
        <v>174</v>
      </c>
      <c r="J9" s="16" t="s">
        <v>195</v>
      </c>
      <c r="K9" s="17" t="s">
        <v>173</v>
      </c>
      <c r="L9" s="17" t="s">
        <v>176</v>
      </c>
      <c r="M9" s="17" t="s">
        <v>177</v>
      </c>
      <c r="N9" s="17" t="s">
        <v>183</v>
      </c>
      <c r="O9" s="17" t="s">
        <v>184</v>
      </c>
      <c r="P9" s="17" t="s">
        <v>185</v>
      </c>
      <c r="Q9" s="17" t="s">
        <v>186</v>
      </c>
      <c r="R9" s="17" t="s">
        <v>182</v>
      </c>
      <c r="S9" s="17" t="s">
        <v>187</v>
      </c>
    </row>
    <row r="10" spans="1:20" s="94" customFormat="1" x14ac:dyDescent="0.4">
      <c r="A10" s="284">
        <v>3089</v>
      </c>
      <c r="B10" s="180" t="s">
        <v>203</v>
      </c>
      <c r="C10" s="285"/>
      <c r="D10" s="285"/>
      <c r="E10" s="64"/>
      <c r="F10" s="64"/>
      <c r="G10" s="64">
        <f>SUM(37.49*45)*4.3333</f>
        <v>7310.4937650000011</v>
      </c>
      <c r="H10" s="64">
        <f>SUM(37.49*45)*4.3333</f>
        <v>7310.4937650000011</v>
      </c>
      <c r="I10" s="64">
        <f>+H10/4.3333</f>
        <v>1687.0500000000002</v>
      </c>
      <c r="J10" s="64">
        <f>+I10/45</f>
        <v>37.49</v>
      </c>
      <c r="K10" s="64">
        <v>120</v>
      </c>
      <c r="L10" s="64">
        <v>27.836130000000001</v>
      </c>
      <c r="M10" s="64">
        <v>79.323509999999999</v>
      </c>
      <c r="N10" s="285">
        <f>+G10*0.013</f>
        <v>95.036418945000008</v>
      </c>
      <c r="O10" s="285">
        <f>+G10*0.013</f>
        <v>95.036418945000008</v>
      </c>
      <c r="P10" s="285">
        <f>+G10*0.06</f>
        <v>438.62962590000006</v>
      </c>
      <c r="Q10" s="285">
        <f>+G10*0.06</f>
        <v>438.62962590000006</v>
      </c>
      <c r="R10" s="285">
        <f t="shared" ref="R10:R34" si="0">+H10*0.005</f>
        <v>36.552468825000005</v>
      </c>
      <c r="S10" s="285">
        <f t="shared" ref="S10:S34" si="1">+H10*0.005</f>
        <v>36.552468825000005</v>
      </c>
    </row>
    <row r="11" spans="1:20" s="94" customFormat="1" x14ac:dyDescent="0.4">
      <c r="A11" s="92">
        <v>2002</v>
      </c>
      <c r="B11" s="93" t="s">
        <v>3</v>
      </c>
      <c r="C11" s="64">
        <v>2209.3346799999999</v>
      </c>
      <c r="D11" s="64">
        <f>SUM(C11*0.06)+C11</f>
        <v>2341.8947607999999</v>
      </c>
      <c r="E11" s="64">
        <f>+D11/4.3333</f>
        <v>540.44140973392098</v>
      </c>
      <c r="F11" s="64">
        <f t="shared" ref="F11" si="2">+E11/45</f>
        <v>12.009809105198244</v>
      </c>
      <c r="G11" s="64">
        <f>SUM(D11*0.06)+D11</f>
        <v>2482.4084464479997</v>
      </c>
      <c r="H11" s="64">
        <f>SUM(20*45)*4.3333</f>
        <v>3899.9700000000003</v>
      </c>
      <c r="I11" s="64">
        <f>+H11/4.3333</f>
        <v>900</v>
      </c>
      <c r="J11" s="64">
        <f>+I11/45</f>
        <v>20</v>
      </c>
      <c r="K11" s="64">
        <v>120</v>
      </c>
      <c r="L11" s="64">
        <v>27.836130000000001</v>
      </c>
      <c r="M11" s="64">
        <v>79.323509999999999</v>
      </c>
      <c r="N11" s="285">
        <f t="shared" ref="N11:N26" si="3">+G11*0.013</f>
        <v>32.271309803823996</v>
      </c>
      <c r="O11" s="285">
        <f t="shared" ref="O11:O26" si="4">+G11*0.013</f>
        <v>32.271309803823996</v>
      </c>
      <c r="P11" s="285">
        <f t="shared" ref="P11:P26" si="5">+G11*0.06</f>
        <v>148.94450678687997</v>
      </c>
      <c r="Q11" s="285">
        <f t="shared" ref="Q11:Q26" si="6">+G11*0.06</f>
        <v>148.94450678687997</v>
      </c>
      <c r="R11" s="285">
        <f t="shared" ref="R11:R26" si="7">+H11*0.005</f>
        <v>19.499850000000002</v>
      </c>
      <c r="S11" s="285">
        <f t="shared" ref="S11:S26" si="8">+H11*0.005</f>
        <v>19.499850000000002</v>
      </c>
    </row>
    <row r="12" spans="1:20" s="94" customFormat="1" x14ac:dyDescent="0.4">
      <c r="A12" s="92">
        <v>2004</v>
      </c>
      <c r="B12" s="93" t="s">
        <v>1</v>
      </c>
      <c r="C12" s="64">
        <v>2840.5731599999999</v>
      </c>
      <c r="D12" s="64">
        <f t="shared" ref="D12:D62" si="9">SUM(C12*0.06)+C12</f>
        <v>3011.0075495999999</v>
      </c>
      <c r="E12" s="64">
        <f t="shared" ref="E12:E18" si="10">+D12/4.3333</f>
        <v>694.85324108646978</v>
      </c>
      <c r="F12" s="64">
        <f t="shared" ref="F12:F18" si="11">+E12/45</f>
        <v>15.441183135254883</v>
      </c>
      <c r="G12" s="64">
        <f t="shared" ref="G12:G62" si="12">SUM(D12*0.06)+D12</f>
        <v>3191.6680025759997</v>
      </c>
      <c r="H12" s="64">
        <f>SUM(20*45)*4.3333</f>
        <v>3899.9700000000003</v>
      </c>
      <c r="I12" s="64">
        <f t="shared" ref="I12:I62" si="13">+H12/4.3333</f>
        <v>900</v>
      </c>
      <c r="J12" s="64">
        <f t="shared" ref="J12:J62" si="14">+I12/45</f>
        <v>20</v>
      </c>
      <c r="K12" s="64">
        <v>120</v>
      </c>
      <c r="L12" s="64">
        <v>27.836130000000001</v>
      </c>
      <c r="M12" s="64">
        <v>79.323509999999999</v>
      </c>
      <c r="N12" s="285">
        <f t="shared" si="3"/>
        <v>41.491684033487992</v>
      </c>
      <c r="O12" s="285">
        <f t="shared" si="4"/>
        <v>41.491684033487992</v>
      </c>
      <c r="P12" s="285">
        <f t="shared" si="5"/>
        <v>191.50008015455998</v>
      </c>
      <c r="Q12" s="285">
        <f t="shared" si="6"/>
        <v>191.50008015455998</v>
      </c>
      <c r="R12" s="285">
        <f t="shared" si="7"/>
        <v>19.499850000000002</v>
      </c>
      <c r="S12" s="285">
        <f t="shared" si="8"/>
        <v>19.499850000000002</v>
      </c>
    </row>
    <row r="13" spans="1:20" s="94" customFormat="1" x14ac:dyDescent="0.4">
      <c r="A13" s="92">
        <v>2006</v>
      </c>
      <c r="B13" s="93" t="s">
        <v>2</v>
      </c>
      <c r="C13" s="64">
        <v>4734.2886000000008</v>
      </c>
      <c r="D13" s="64">
        <f t="shared" si="9"/>
        <v>5018.3459160000011</v>
      </c>
      <c r="E13" s="64">
        <f t="shared" si="10"/>
        <v>1158.0887351441168</v>
      </c>
      <c r="F13" s="64">
        <f t="shared" si="11"/>
        <v>25.735305225424817</v>
      </c>
      <c r="G13" s="64">
        <f t="shared" si="12"/>
        <v>5319.446670960001</v>
      </c>
      <c r="H13" s="64">
        <f>SUM(D13*0.06)+D13</f>
        <v>5319.446670960001</v>
      </c>
      <c r="I13" s="64">
        <f t="shared" si="13"/>
        <v>1227.5740592527636</v>
      </c>
      <c r="J13" s="64">
        <f t="shared" si="14"/>
        <v>27.279423538950304</v>
      </c>
      <c r="K13" s="64">
        <v>120</v>
      </c>
      <c r="L13" s="64">
        <v>27.836130000000001</v>
      </c>
      <c r="M13" s="64">
        <v>79.323509999999999</v>
      </c>
      <c r="N13" s="285">
        <f t="shared" si="3"/>
        <v>69.152806722480008</v>
      </c>
      <c r="O13" s="285">
        <f t="shared" si="4"/>
        <v>69.152806722480008</v>
      </c>
      <c r="P13" s="285">
        <f t="shared" si="5"/>
        <v>319.16680025760007</v>
      </c>
      <c r="Q13" s="285">
        <f t="shared" si="6"/>
        <v>319.16680025760007</v>
      </c>
      <c r="R13" s="285">
        <f t="shared" si="7"/>
        <v>26.597233354800007</v>
      </c>
      <c r="S13" s="285">
        <f t="shared" si="8"/>
        <v>26.597233354800007</v>
      </c>
    </row>
    <row r="14" spans="1:20" s="94" customFormat="1" x14ac:dyDescent="0.4">
      <c r="A14" s="92">
        <v>3034</v>
      </c>
      <c r="B14" s="180" t="s">
        <v>200</v>
      </c>
      <c r="C14" s="64">
        <v>1619.0626560000001</v>
      </c>
      <c r="D14" s="64">
        <f>SUM(C14*0.06)+C14</f>
        <v>1716.2064153600002</v>
      </c>
      <c r="E14" s="64">
        <f>+D14/4.3333</f>
        <v>396.05068085754505</v>
      </c>
      <c r="F14" s="64">
        <f>+E14/45</f>
        <v>8.8011262412787783</v>
      </c>
      <c r="G14" s="64">
        <f>SUM(25.05*45)*4.3333</f>
        <v>4884.7124250000006</v>
      </c>
      <c r="H14" s="64">
        <f>SUM(25.05*45)*4.3333</f>
        <v>4884.7124250000006</v>
      </c>
      <c r="I14" s="64">
        <f>+H14/4.3333</f>
        <v>1127.25</v>
      </c>
      <c r="J14" s="64">
        <f>+I14/45</f>
        <v>25.05</v>
      </c>
      <c r="K14" s="64">
        <v>120</v>
      </c>
      <c r="L14" s="64">
        <v>27.836130000000001</v>
      </c>
      <c r="M14" s="64">
        <v>66.802260000000004</v>
      </c>
      <c r="N14" s="285">
        <f t="shared" si="3"/>
        <v>63.501261525000004</v>
      </c>
      <c r="O14" s="285">
        <f t="shared" si="4"/>
        <v>63.501261525000004</v>
      </c>
      <c r="P14" s="285">
        <f t="shared" si="5"/>
        <v>293.08274550000004</v>
      </c>
      <c r="Q14" s="285">
        <f t="shared" si="6"/>
        <v>293.08274550000004</v>
      </c>
      <c r="R14" s="285">
        <f t="shared" si="7"/>
        <v>24.423562125000004</v>
      </c>
      <c r="S14" s="285">
        <f t="shared" si="8"/>
        <v>24.423562125000004</v>
      </c>
    </row>
    <row r="15" spans="1:20" s="94" customFormat="1" x14ac:dyDescent="0.4">
      <c r="A15" s="92">
        <v>3036</v>
      </c>
      <c r="B15" s="180" t="s">
        <v>199</v>
      </c>
      <c r="C15" s="64">
        <v>1110.6111840000001</v>
      </c>
      <c r="D15" s="64">
        <f>SUM(C15*0.06)+C15</f>
        <v>1177.2478550400001</v>
      </c>
      <c r="E15" s="64">
        <f>+D15/4.3333</f>
        <v>271.67467173747491</v>
      </c>
      <c r="F15" s="64">
        <f>+E15/45</f>
        <v>6.0372149274994422</v>
      </c>
      <c r="G15" s="64">
        <f>SUM(D15*0.06)+D15</f>
        <v>1247.8827263424</v>
      </c>
      <c r="H15" s="64">
        <f t="shared" ref="H15:H54" si="15">SUM(20*45)*4.3333</f>
        <v>3899.9700000000003</v>
      </c>
      <c r="I15" s="64">
        <f>+H15/4.3333</f>
        <v>900</v>
      </c>
      <c r="J15" s="64">
        <f>+I15/45</f>
        <v>20</v>
      </c>
      <c r="K15" s="64">
        <v>120</v>
      </c>
      <c r="L15" s="64">
        <v>27.836130000000001</v>
      </c>
      <c r="M15" s="64">
        <v>66.802260000000004</v>
      </c>
      <c r="N15" s="285">
        <f t="shared" si="3"/>
        <v>16.222475442451199</v>
      </c>
      <c r="O15" s="285">
        <f t="shared" si="4"/>
        <v>16.222475442451199</v>
      </c>
      <c r="P15" s="285">
        <f t="shared" si="5"/>
        <v>74.872963580543995</v>
      </c>
      <c r="Q15" s="285">
        <f t="shared" si="6"/>
        <v>74.872963580543995</v>
      </c>
      <c r="R15" s="285">
        <f t="shared" si="7"/>
        <v>19.499850000000002</v>
      </c>
      <c r="S15" s="285">
        <f t="shared" si="8"/>
        <v>19.499850000000002</v>
      </c>
    </row>
    <row r="16" spans="1:20" s="94" customFormat="1" ht="27" customHeight="1" x14ac:dyDescent="0.4">
      <c r="A16" s="92">
        <v>3020</v>
      </c>
      <c r="B16" s="286" t="s">
        <v>201</v>
      </c>
      <c r="C16" s="64">
        <v>2706.7523999999999</v>
      </c>
      <c r="D16" s="64">
        <f>SUM(C16*0.06)+C16</f>
        <v>2869.1575439999997</v>
      </c>
      <c r="E16" s="64">
        <f t="shared" si="10"/>
        <v>662.11837260286609</v>
      </c>
      <c r="F16" s="64">
        <f t="shared" si="11"/>
        <v>14.713741613397024</v>
      </c>
      <c r="G16" s="64">
        <f t="shared" si="12"/>
        <v>3041.3069966399999</v>
      </c>
      <c r="H16" s="64">
        <f t="shared" ref="G16:H22" si="16">SUM(20*45)*4.3333</f>
        <v>3899.9700000000003</v>
      </c>
      <c r="I16" s="64">
        <f t="shared" si="13"/>
        <v>900</v>
      </c>
      <c r="J16" s="64">
        <f t="shared" si="14"/>
        <v>20</v>
      </c>
      <c r="K16" s="64">
        <v>120</v>
      </c>
      <c r="L16" s="64">
        <v>27.836130000000001</v>
      </c>
      <c r="M16" s="64">
        <v>66.802260000000004</v>
      </c>
      <c r="N16" s="285">
        <f t="shared" si="3"/>
        <v>39.536990956319997</v>
      </c>
      <c r="O16" s="285">
        <f t="shared" si="4"/>
        <v>39.536990956319997</v>
      </c>
      <c r="P16" s="285">
        <f t="shared" si="5"/>
        <v>182.47841979839998</v>
      </c>
      <c r="Q16" s="285">
        <f t="shared" si="6"/>
        <v>182.47841979839998</v>
      </c>
      <c r="R16" s="285">
        <f t="shared" si="7"/>
        <v>19.499850000000002</v>
      </c>
      <c r="S16" s="285">
        <f t="shared" si="8"/>
        <v>19.499850000000002</v>
      </c>
    </row>
    <row r="17" spans="1:19" s="94" customFormat="1" x14ac:dyDescent="0.4">
      <c r="A17" s="92">
        <v>3014</v>
      </c>
      <c r="B17" s="180" t="s">
        <v>202</v>
      </c>
      <c r="C17" s="64">
        <v>3021.4053439999998</v>
      </c>
      <c r="D17" s="64">
        <f t="shared" si="9"/>
        <v>3202.6896646399996</v>
      </c>
      <c r="E17" s="64">
        <f t="shared" si="10"/>
        <v>739.08791559319673</v>
      </c>
      <c r="F17" s="64">
        <f t="shared" si="11"/>
        <v>16.424175902071038</v>
      </c>
      <c r="G17" s="64">
        <f t="shared" si="12"/>
        <v>3394.8510445183997</v>
      </c>
      <c r="H17" s="64">
        <f t="shared" si="16"/>
        <v>3899.9700000000003</v>
      </c>
      <c r="I17" s="64">
        <f t="shared" si="13"/>
        <v>900</v>
      </c>
      <c r="J17" s="64">
        <f t="shared" si="14"/>
        <v>20</v>
      </c>
      <c r="K17" s="64">
        <v>120</v>
      </c>
      <c r="L17" s="64">
        <v>27.836130000000001</v>
      </c>
      <c r="M17" s="64">
        <v>66.802260000000004</v>
      </c>
      <c r="N17" s="285">
        <f t="shared" si="3"/>
        <v>44.133063578739197</v>
      </c>
      <c r="O17" s="285">
        <f t="shared" si="4"/>
        <v>44.133063578739197</v>
      </c>
      <c r="P17" s="285">
        <f t="shared" si="5"/>
        <v>203.69106267110396</v>
      </c>
      <c r="Q17" s="285">
        <f t="shared" si="6"/>
        <v>203.69106267110396</v>
      </c>
      <c r="R17" s="285">
        <f t="shared" si="7"/>
        <v>19.499850000000002</v>
      </c>
      <c r="S17" s="285">
        <f t="shared" si="8"/>
        <v>19.499850000000002</v>
      </c>
    </row>
    <row r="18" spans="1:19" s="94" customFormat="1" x14ac:dyDescent="0.4">
      <c r="A18" s="92">
        <v>3022</v>
      </c>
      <c r="B18" s="93" t="s">
        <v>4</v>
      </c>
      <c r="C18" s="64">
        <v>2026.8283319999998</v>
      </c>
      <c r="D18" s="64">
        <f t="shared" si="9"/>
        <v>2148.43803192</v>
      </c>
      <c r="E18" s="64">
        <f t="shared" si="10"/>
        <v>495.79720580619846</v>
      </c>
      <c r="F18" s="64">
        <f t="shared" si="11"/>
        <v>11.017715684582187</v>
      </c>
      <c r="G18" s="64">
        <f t="shared" si="12"/>
        <v>2277.3443138352</v>
      </c>
      <c r="H18" s="64">
        <f t="shared" si="16"/>
        <v>3899.9700000000003</v>
      </c>
      <c r="I18" s="64">
        <f t="shared" si="13"/>
        <v>900</v>
      </c>
      <c r="J18" s="64">
        <f t="shared" si="14"/>
        <v>20</v>
      </c>
      <c r="K18" s="64">
        <v>120</v>
      </c>
      <c r="L18" s="64">
        <v>27.836130000000001</v>
      </c>
      <c r="M18" s="64">
        <v>66.802260000000004</v>
      </c>
      <c r="N18" s="285">
        <f t="shared" si="3"/>
        <v>29.605476079857599</v>
      </c>
      <c r="O18" s="285">
        <f t="shared" si="4"/>
        <v>29.605476079857599</v>
      </c>
      <c r="P18" s="285">
        <f t="shared" si="5"/>
        <v>136.64065883011199</v>
      </c>
      <c r="Q18" s="285">
        <f t="shared" si="6"/>
        <v>136.64065883011199</v>
      </c>
      <c r="R18" s="285">
        <f t="shared" si="7"/>
        <v>19.499850000000002</v>
      </c>
      <c r="S18" s="285">
        <f t="shared" si="8"/>
        <v>19.499850000000002</v>
      </c>
    </row>
    <row r="19" spans="1:19" s="94" customFormat="1" x14ac:dyDescent="0.4">
      <c r="A19" s="92">
        <v>4018</v>
      </c>
      <c r="B19" s="93" t="s">
        <v>160</v>
      </c>
      <c r="C19" s="64"/>
      <c r="D19" s="287"/>
      <c r="E19" s="287"/>
      <c r="F19" s="287"/>
      <c r="G19" s="64">
        <f t="shared" si="16"/>
        <v>3899.9700000000003</v>
      </c>
      <c r="H19" s="64">
        <f t="shared" si="16"/>
        <v>3899.9700000000003</v>
      </c>
      <c r="I19" s="64">
        <f t="shared" si="13"/>
        <v>900</v>
      </c>
      <c r="J19" s="64">
        <f t="shared" si="14"/>
        <v>20</v>
      </c>
      <c r="K19" s="64">
        <v>120</v>
      </c>
      <c r="L19" s="64">
        <v>27.84</v>
      </c>
      <c r="M19" s="64">
        <v>66.8</v>
      </c>
      <c r="N19" s="285">
        <f t="shared" si="3"/>
        <v>50.69961</v>
      </c>
      <c r="O19" s="285">
        <f t="shared" si="4"/>
        <v>50.69961</v>
      </c>
      <c r="P19" s="285">
        <f t="shared" si="5"/>
        <v>233.9982</v>
      </c>
      <c r="Q19" s="285">
        <f t="shared" si="6"/>
        <v>233.9982</v>
      </c>
      <c r="R19" s="285">
        <f t="shared" si="7"/>
        <v>19.499850000000002</v>
      </c>
      <c r="S19" s="285">
        <f t="shared" si="8"/>
        <v>19.499850000000002</v>
      </c>
    </row>
    <row r="20" spans="1:19" s="94" customFormat="1" x14ac:dyDescent="0.4">
      <c r="A20" s="92">
        <v>2010</v>
      </c>
      <c r="B20" s="93" t="s">
        <v>5</v>
      </c>
      <c r="C20" s="64">
        <v>1380.1628239999998</v>
      </c>
      <c r="D20" s="64">
        <f t="shared" si="9"/>
        <v>1462.9725934399999</v>
      </c>
      <c r="E20" s="64">
        <f t="shared" ref="E20:E68" si="17">+D20/4.3333</f>
        <v>337.61165703736174</v>
      </c>
      <c r="F20" s="64">
        <f t="shared" ref="F20:F42" si="18">+E20/45</f>
        <v>7.5024812674969272</v>
      </c>
      <c r="G20" s="64">
        <f t="shared" si="12"/>
        <v>1550.7509490463999</v>
      </c>
      <c r="H20" s="64">
        <f t="shared" si="16"/>
        <v>3899.9700000000003</v>
      </c>
      <c r="I20" s="64">
        <f t="shared" si="13"/>
        <v>900</v>
      </c>
      <c r="J20" s="64">
        <f t="shared" si="14"/>
        <v>20</v>
      </c>
      <c r="K20" s="64">
        <v>120</v>
      </c>
      <c r="L20" s="64">
        <v>16.706130000000002</v>
      </c>
      <c r="M20" s="64">
        <v>33.401130000000002</v>
      </c>
      <c r="N20" s="285">
        <f t="shared" si="3"/>
        <v>20.159762337603198</v>
      </c>
      <c r="O20" s="285">
        <f t="shared" si="4"/>
        <v>20.159762337603198</v>
      </c>
      <c r="P20" s="285">
        <f t="shared" si="5"/>
        <v>93.045056942783987</v>
      </c>
      <c r="Q20" s="285">
        <f t="shared" si="6"/>
        <v>93.045056942783987</v>
      </c>
      <c r="R20" s="285">
        <f t="shared" si="7"/>
        <v>19.499850000000002</v>
      </c>
      <c r="S20" s="285">
        <f t="shared" si="8"/>
        <v>19.499850000000002</v>
      </c>
    </row>
    <row r="21" spans="1:19" s="94" customFormat="1" x14ac:dyDescent="0.4">
      <c r="A21" s="92">
        <v>2012</v>
      </c>
      <c r="B21" s="93" t="s">
        <v>8</v>
      </c>
      <c r="C21" s="64">
        <v>1446.769832</v>
      </c>
      <c r="D21" s="64">
        <f>SUM(C21*0.06)+C21</f>
        <v>1533.5760219199999</v>
      </c>
      <c r="E21" s="64">
        <f t="shared" si="17"/>
        <v>353.90488124985569</v>
      </c>
      <c r="F21" s="64">
        <f t="shared" si="18"/>
        <v>7.8645529166634596</v>
      </c>
      <c r="G21" s="64">
        <f t="shared" si="12"/>
        <v>1625.5905832351998</v>
      </c>
      <c r="H21" s="64">
        <f t="shared" si="16"/>
        <v>3899.9700000000003</v>
      </c>
      <c r="I21" s="64">
        <f t="shared" si="13"/>
        <v>900</v>
      </c>
      <c r="J21" s="64">
        <f t="shared" si="14"/>
        <v>20</v>
      </c>
      <c r="K21" s="64">
        <v>120</v>
      </c>
      <c r="L21" s="64">
        <v>16.706130000000002</v>
      </c>
      <c r="M21" s="64">
        <v>33.401130000000002</v>
      </c>
      <c r="N21" s="285">
        <f t="shared" si="3"/>
        <v>21.132677582057596</v>
      </c>
      <c r="O21" s="285">
        <f t="shared" si="4"/>
        <v>21.132677582057596</v>
      </c>
      <c r="P21" s="285">
        <f t="shared" si="5"/>
        <v>97.535434994111981</v>
      </c>
      <c r="Q21" s="285">
        <f t="shared" si="6"/>
        <v>97.535434994111981</v>
      </c>
      <c r="R21" s="285">
        <f t="shared" si="7"/>
        <v>19.499850000000002</v>
      </c>
      <c r="S21" s="285">
        <f t="shared" si="8"/>
        <v>19.499850000000002</v>
      </c>
    </row>
    <row r="22" spans="1:19" s="94" customFormat="1" x14ac:dyDescent="0.4">
      <c r="A22" s="92">
        <v>2014</v>
      </c>
      <c r="B22" s="93" t="s">
        <v>7</v>
      </c>
      <c r="C22" s="64">
        <v>1488.9160680000002</v>
      </c>
      <c r="D22" s="64">
        <f>SUM(C22*0.06)+C22</f>
        <v>1578.2510320800002</v>
      </c>
      <c r="E22" s="64">
        <f t="shared" si="17"/>
        <v>364.21457828444835</v>
      </c>
      <c r="F22" s="64">
        <f t="shared" si="18"/>
        <v>8.0936572952099635</v>
      </c>
      <c r="G22" s="64">
        <f t="shared" si="12"/>
        <v>1672.9460940048002</v>
      </c>
      <c r="H22" s="64">
        <f t="shared" si="16"/>
        <v>3899.9700000000003</v>
      </c>
      <c r="I22" s="64">
        <f t="shared" si="13"/>
        <v>900</v>
      </c>
      <c r="J22" s="64">
        <f t="shared" si="14"/>
        <v>20</v>
      </c>
      <c r="K22" s="64">
        <v>120</v>
      </c>
      <c r="L22" s="64">
        <v>16.706130000000002</v>
      </c>
      <c r="M22" s="64">
        <v>33.401130000000002</v>
      </c>
      <c r="N22" s="285">
        <f t="shared" si="3"/>
        <v>21.748299222062403</v>
      </c>
      <c r="O22" s="285">
        <f t="shared" si="4"/>
        <v>21.748299222062403</v>
      </c>
      <c r="P22" s="285">
        <f t="shared" si="5"/>
        <v>100.37676564028801</v>
      </c>
      <c r="Q22" s="285">
        <f t="shared" si="6"/>
        <v>100.37676564028801</v>
      </c>
      <c r="R22" s="285">
        <f t="shared" si="7"/>
        <v>19.499850000000002</v>
      </c>
      <c r="S22" s="285">
        <f t="shared" si="8"/>
        <v>19.499850000000002</v>
      </c>
    </row>
    <row r="23" spans="1:19" s="94" customFormat="1" x14ac:dyDescent="0.4">
      <c r="A23" s="92">
        <v>2020</v>
      </c>
      <c r="B23" s="180" t="s">
        <v>162</v>
      </c>
      <c r="C23" s="64">
        <v>2790.337004</v>
      </c>
      <c r="D23" s="64">
        <f t="shared" si="9"/>
        <v>2957.7572242400001</v>
      </c>
      <c r="E23" s="64">
        <f t="shared" si="17"/>
        <v>682.56460993699955</v>
      </c>
      <c r="F23" s="64">
        <f t="shared" si="18"/>
        <v>15.168102443044434</v>
      </c>
      <c r="G23" s="64">
        <f t="shared" si="12"/>
        <v>3135.2226576944004</v>
      </c>
      <c r="H23" s="64">
        <f t="shared" ref="H23:H26" si="19">SUM(20*45)*4.3333</f>
        <v>3899.9700000000003</v>
      </c>
      <c r="I23" s="64">
        <f t="shared" si="13"/>
        <v>900</v>
      </c>
      <c r="J23" s="64">
        <f t="shared" si="14"/>
        <v>20</v>
      </c>
      <c r="K23" s="64">
        <v>120</v>
      </c>
      <c r="L23" s="64">
        <v>27.836130000000001</v>
      </c>
      <c r="M23" s="64">
        <v>79.323509999999999</v>
      </c>
      <c r="N23" s="285">
        <f t="shared" si="3"/>
        <v>40.757894550027203</v>
      </c>
      <c r="O23" s="285">
        <f t="shared" si="4"/>
        <v>40.757894550027203</v>
      </c>
      <c r="P23" s="285">
        <f t="shared" si="5"/>
        <v>188.113359461664</v>
      </c>
      <c r="Q23" s="285">
        <f t="shared" si="6"/>
        <v>188.113359461664</v>
      </c>
      <c r="R23" s="285">
        <f t="shared" si="7"/>
        <v>19.499850000000002</v>
      </c>
      <c r="S23" s="285">
        <f t="shared" si="8"/>
        <v>19.499850000000002</v>
      </c>
    </row>
    <row r="24" spans="1:19" s="94" customFormat="1" x14ac:dyDescent="0.4">
      <c r="A24" s="92">
        <v>2022</v>
      </c>
      <c r="B24" s="93" t="s">
        <v>9</v>
      </c>
      <c r="C24" s="64">
        <v>3297.6648759999998</v>
      </c>
      <c r="D24" s="64">
        <f t="shared" si="9"/>
        <v>3495.5247685599998</v>
      </c>
      <c r="E24" s="64">
        <f t="shared" si="17"/>
        <v>806.66576709666981</v>
      </c>
      <c r="F24" s="64">
        <f t="shared" si="18"/>
        <v>17.925905935481552</v>
      </c>
      <c r="G24" s="64">
        <f t="shared" si="12"/>
        <v>3705.2562546735999</v>
      </c>
      <c r="H24" s="64">
        <f t="shared" si="19"/>
        <v>3899.9700000000003</v>
      </c>
      <c r="I24" s="64">
        <f t="shared" si="13"/>
        <v>900</v>
      </c>
      <c r="J24" s="64">
        <f t="shared" si="14"/>
        <v>20</v>
      </c>
      <c r="K24" s="64">
        <v>120</v>
      </c>
      <c r="L24" s="64">
        <v>27.836130000000001</v>
      </c>
      <c r="M24" s="64">
        <v>79.323509999999999</v>
      </c>
      <c r="N24" s="285">
        <f t="shared" si="3"/>
        <v>48.168331310756798</v>
      </c>
      <c r="O24" s="285">
        <f t="shared" si="4"/>
        <v>48.168331310756798</v>
      </c>
      <c r="P24" s="285">
        <f t="shared" si="5"/>
        <v>222.31537528041599</v>
      </c>
      <c r="Q24" s="285">
        <f t="shared" si="6"/>
        <v>222.31537528041599</v>
      </c>
      <c r="R24" s="285">
        <f t="shared" si="7"/>
        <v>19.499850000000002</v>
      </c>
      <c r="S24" s="285">
        <f t="shared" si="8"/>
        <v>19.499850000000002</v>
      </c>
    </row>
    <row r="25" spans="1:19" s="94" customFormat="1" x14ac:dyDescent="0.4">
      <c r="A25" s="92">
        <v>2024</v>
      </c>
      <c r="B25" s="93" t="s">
        <v>11</v>
      </c>
      <c r="C25" s="64">
        <v>3463.10374</v>
      </c>
      <c r="D25" s="64">
        <f>SUM(C25*0.06)+C25</f>
        <v>3670.8899643999998</v>
      </c>
      <c r="E25" s="64">
        <f t="shared" si="17"/>
        <v>847.13496974592101</v>
      </c>
      <c r="F25" s="64">
        <f t="shared" si="18"/>
        <v>18.825221549909354</v>
      </c>
      <c r="G25" s="64">
        <f t="shared" si="12"/>
        <v>3891.1433622639997</v>
      </c>
      <c r="H25" s="64">
        <f t="shared" si="19"/>
        <v>3899.9700000000003</v>
      </c>
      <c r="I25" s="64">
        <f t="shared" si="13"/>
        <v>900</v>
      </c>
      <c r="J25" s="64">
        <f t="shared" si="14"/>
        <v>20</v>
      </c>
      <c r="K25" s="64">
        <v>120</v>
      </c>
      <c r="L25" s="64">
        <v>27.836130000000001</v>
      </c>
      <c r="M25" s="64">
        <v>79.323509999999999</v>
      </c>
      <c r="N25" s="285">
        <f t="shared" si="3"/>
        <v>50.584863709431993</v>
      </c>
      <c r="O25" s="285">
        <f t="shared" si="4"/>
        <v>50.584863709431993</v>
      </c>
      <c r="P25" s="285">
        <f t="shared" si="5"/>
        <v>233.46860173583997</v>
      </c>
      <c r="Q25" s="285">
        <f t="shared" si="6"/>
        <v>233.46860173583997</v>
      </c>
      <c r="R25" s="285">
        <f t="shared" si="7"/>
        <v>19.499850000000002</v>
      </c>
      <c r="S25" s="285">
        <f t="shared" si="8"/>
        <v>19.499850000000002</v>
      </c>
    </row>
    <row r="26" spans="1:19" s="94" customFormat="1" x14ac:dyDescent="0.4">
      <c r="A26" s="92">
        <v>2026</v>
      </c>
      <c r="B26" s="93" t="s">
        <v>10</v>
      </c>
      <c r="C26" s="64">
        <v>3628.5426039999998</v>
      </c>
      <c r="D26" s="64">
        <f>SUM(C26*0.06)+C26</f>
        <v>3846.2551602399999</v>
      </c>
      <c r="E26" s="64">
        <f t="shared" si="17"/>
        <v>887.60417239517221</v>
      </c>
      <c r="F26" s="64">
        <f t="shared" si="18"/>
        <v>19.724537164337161</v>
      </c>
      <c r="G26" s="64">
        <f t="shared" si="12"/>
        <v>4077.0304698544001</v>
      </c>
      <c r="H26" s="64">
        <f t="shared" si="19"/>
        <v>3899.9700000000003</v>
      </c>
      <c r="I26" s="64">
        <f t="shared" si="13"/>
        <v>900</v>
      </c>
      <c r="J26" s="64">
        <f t="shared" si="14"/>
        <v>20</v>
      </c>
      <c r="K26" s="64">
        <v>120</v>
      </c>
      <c r="L26" s="64">
        <v>27.836130000000001</v>
      </c>
      <c r="M26" s="64">
        <v>79.323509999999999</v>
      </c>
      <c r="N26" s="285">
        <f t="shared" si="3"/>
        <v>53.001396108107201</v>
      </c>
      <c r="O26" s="285">
        <f t="shared" si="4"/>
        <v>53.001396108107201</v>
      </c>
      <c r="P26" s="285">
        <f t="shared" si="5"/>
        <v>244.621828191264</v>
      </c>
      <c r="Q26" s="285">
        <f t="shared" si="6"/>
        <v>244.621828191264</v>
      </c>
      <c r="R26" s="285">
        <f t="shared" si="7"/>
        <v>19.499850000000002</v>
      </c>
      <c r="S26" s="285">
        <f t="shared" si="8"/>
        <v>19.499850000000002</v>
      </c>
    </row>
    <row r="27" spans="1:19" s="94" customFormat="1" x14ac:dyDescent="0.4">
      <c r="A27" s="92">
        <v>2046</v>
      </c>
      <c r="B27" s="180" t="s">
        <v>69</v>
      </c>
      <c r="C27" s="64">
        <v>1607.882836</v>
      </c>
      <c r="D27" s="64">
        <f>SUM(C27*0.06)+C27</f>
        <v>1704.3558061599999</v>
      </c>
      <c r="E27" s="64">
        <f t="shared" si="17"/>
        <v>393.31590385156807</v>
      </c>
      <c r="F27" s="64">
        <f t="shared" si="18"/>
        <v>8.7403534189237355</v>
      </c>
      <c r="G27" s="64"/>
      <c r="H27" s="64">
        <v>1304.3699999999999</v>
      </c>
      <c r="I27" s="64">
        <f t="shared" si="13"/>
        <v>301.01077700597693</v>
      </c>
      <c r="J27" s="64">
        <f t="shared" si="14"/>
        <v>6.6891283779105981</v>
      </c>
      <c r="K27" s="64">
        <v>120</v>
      </c>
      <c r="L27" s="64"/>
      <c r="M27" s="64"/>
      <c r="N27" s="64"/>
      <c r="O27" s="64"/>
      <c r="P27" s="64"/>
      <c r="Q27" s="64"/>
      <c r="R27" s="285">
        <f t="shared" si="0"/>
        <v>6.5218499999999997</v>
      </c>
      <c r="S27" s="285">
        <f t="shared" si="1"/>
        <v>6.5218499999999997</v>
      </c>
    </row>
    <row r="28" spans="1:19" s="94" customFormat="1" x14ac:dyDescent="0.4">
      <c r="A28" s="92">
        <v>2048</v>
      </c>
      <c r="B28" s="180" t="s">
        <v>66</v>
      </c>
      <c r="C28" s="64">
        <v>1764.647508</v>
      </c>
      <c r="D28" s="64">
        <f t="shared" si="9"/>
        <v>1870.52635848</v>
      </c>
      <c r="E28" s="64">
        <f t="shared" si="17"/>
        <v>431.66324936653353</v>
      </c>
      <c r="F28" s="64">
        <f t="shared" si="18"/>
        <v>9.5925166525896337</v>
      </c>
      <c r="G28" s="64"/>
      <c r="H28" s="64">
        <v>2606.88</v>
      </c>
      <c r="I28" s="64">
        <f t="shared" si="13"/>
        <v>601.59231994092261</v>
      </c>
      <c r="J28" s="64">
        <f t="shared" si="14"/>
        <v>13.368718220909392</v>
      </c>
      <c r="K28" s="64">
        <v>120</v>
      </c>
      <c r="L28" s="64"/>
      <c r="M28" s="64"/>
      <c r="N28" s="64"/>
      <c r="O28" s="64"/>
      <c r="P28" s="64"/>
      <c r="Q28" s="64"/>
      <c r="R28" s="285">
        <f t="shared" si="0"/>
        <v>13.034400000000002</v>
      </c>
      <c r="S28" s="285">
        <f t="shared" si="1"/>
        <v>13.034400000000002</v>
      </c>
    </row>
    <row r="29" spans="1:19" s="94" customFormat="1" x14ac:dyDescent="0.4">
      <c r="A29" s="92">
        <v>2050</v>
      </c>
      <c r="B29" s="180" t="s">
        <v>67</v>
      </c>
      <c r="C29" s="64">
        <v>2076.1993160000002</v>
      </c>
      <c r="D29" s="64">
        <f t="shared" si="9"/>
        <v>2200.77127496</v>
      </c>
      <c r="E29" s="64">
        <f t="shared" si="17"/>
        <v>507.87420094616107</v>
      </c>
      <c r="F29" s="64">
        <f t="shared" si="18"/>
        <v>11.286093354359135</v>
      </c>
      <c r="G29" s="64"/>
      <c r="H29" s="64">
        <v>4021.78</v>
      </c>
      <c r="I29" s="64">
        <f t="shared" si="13"/>
        <v>928.11021623243255</v>
      </c>
      <c r="J29" s="64">
        <f t="shared" si="14"/>
        <v>20.624671471831835</v>
      </c>
      <c r="K29" s="64">
        <v>120</v>
      </c>
      <c r="L29" s="64"/>
      <c r="M29" s="64"/>
      <c r="N29" s="64"/>
      <c r="O29" s="64"/>
      <c r="P29" s="64"/>
      <c r="Q29" s="64"/>
      <c r="R29" s="285">
        <f t="shared" si="0"/>
        <v>20.108900000000002</v>
      </c>
      <c r="S29" s="285">
        <f t="shared" si="1"/>
        <v>20.108900000000002</v>
      </c>
    </row>
    <row r="30" spans="1:19" s="94" customFormat="1" x14ac:dyDescent="0.4">
      <c r="A30" s="92">
        <v>2052</v>
      </c>
      <c r="B30" s="180" t="s">
        <v>68</v>
      </c>
      <c r="C30" s="64">
        <v>2291.2675919999997</v>
      </c>
      <c r="D30" s="64">
        <f t="shared" si="9"/>
        <v>2428.7436475199997</v>
      </c>
      <c r="E30" s="64">
        <f t="shared" si="17"/>
        <v>560.48361468626672</v>
      </c>
      <c r="F30" s="64">
        <f t="shared" si="18"/>
        <v>12.455191437472594</v>
      </c>
      <c r="G30" s="64">
        <f t="shared" ref="G30:G34" si="20">SUM(D30*0.07)+D30</f>
        <v>2598.7557028463998</v>
      </c>
      <c r="H30" s="64">
        <v>5869.5</v>
      </c>
      <c r="I30" s="64">
        <f t="shared" si="13"/>
        <v>1354.5104193109178</v>
      </c>
      <c r="J30" s="64">
        <f t="shared" si="14"/>
        <v>30.100231540242618</v>
      </c>
      <c r="K30" s="64">
        <v>120</v>
      </c>
      <c r="L30" s="64">
        <v>20.88</v>
      </c>
      <c r="M30" s="64">
        <v>45.93</v>
      </c>
      <c r="N30" s="285">
        <f>+G30*0.013</f>
        <v>33.783824137003194</v>
      </c>
      <c r="O30" s="285">
        <f>+G30*0.013</f>
        <v>33.783824137003194</v>
      </c>
      <c r="P30" s="285">
        <f>+G30*0.06</f>
        <v>155.92534217078398</v>
      </c>
      <c r="Q30" s="285">
        <f>+G30*0.06</f>
        <v>155.92534217078398</v>
      </c>
      <c r="R30" s="285">
        <f t="shared" si="0"/>
        <v>29.3475</v>
      </c>
      <c r="S30" s="285">
        <f t="shared" si="1"/>
        <v>29.3475</v>
      </c>
    </row>
    <row r="31" spans="1:19" s="94" customFormat="1" x14ac:dyDescent="0.4">
      <c r="A31" s="92">
        <v>4000</v>
      </c>
      <c r="B31" s="180" t="s">
        <v>70</v>
      </c>
      <c r="C31" s="64">
        <v>1607.882836</v>
      </c>
      <c r="D31" s="64">
        <f>SUM(C31*0.06)+C31</f>
        <v>1704.3558061599999</v>
      </c>
      <c r="E31" s="64">
        <f t="shared" si="17"/>
        <v>393.31590385156807</v>
      </c>
      <c r="F31" s="64">
        <f t="shared" si="18"/>
        <v>8.7403534189237355</v>
      </c>
      <c r="G31" s="64"/>
      <c r="H31" s="64">
        <v>1304.3699999999999</v>
      </c>
      <c r="I31" s="64">
        <f t="shared" si="13"/>
        <v>301.01077700597693</v>
      </c>
      <c r="J31" s="64">
        <f t="shared" si="14"/>
        <v>6.6891283779105981</v>
      </c>
      <c r="K31" s="64">
        <v>120</v>
      </c>
      <c r="L31" s="64"/>
      <c r="M31" s="64"/>
      <c r="N31" s="64"/>
      <c r="O31" s="64"/>
      <c r="P31" s="64"/>
      <c r="Q31" s="64"/>
      <c r="R31" s="285">
        <f t="shared" si="0"/>
        <v>6.5218499999999997</v>
      </c>
      <c r="S31" s="285">
        <f t="shared" si="1"/>
        <v>6.5218499999999997</v>
      </c>
    </row>
    <row r="32" spans="1:19" s="94" customFormat="1" x14ac:dyDescent="0.4">
      <c r="A32" s="92">
        <v>4001</v>
      </c>
      <c r="B32" s="180" t="s">
        <v>71</v>
      </c>
      <c r="C32" s="64">
        <v>1764.647508</v>
      </c>
      <c r="D32" s="64">
        <f>SUM(C32*0.06)+C32</f>
        <v>1870.52635848</v>
      </c>
      <c r="E32" s="64">
        <f t="shared" si="17"/>
        <v>431.66324936653353</v>
      </c>
      <c r="F32" s="64">
        <f t="shared" si="18"/>
        <v>9.5925166525896337</v>
      </c>
      <c r="G32" s="64"/>
      <c r="H32" s="64">
        <v>2606.88</v>
      </c>
      <c r="I32" s="64">
        <f t="shared" si="13"/>
        <v>601.59231994092261</v>
      </c>
      <c r="J32" s="64">
        <f t="shared" si="14"/>
        <v>13.368718220909392</v>
      </c>
      <c r="K32" s="64">
        <v>120</v>
      </c>
      <c r="L32" s="64"/>
      <c r="M32" s="64"/>
      <c r="N32" s="64"/>
      <c r="O32" s="64"/>
      <c r="P32" s="64"/>
      <c r="Q32" s="64"/>
      <c r="R32" s="285">
        <f t="shared" si="0"/>
        <v>13.034400000000002</v>
      </c>
      <c r="S32" s="285">
        <f t="shared" si="1"/>
        <v>13.034400000000002</v>
      </c>
    </row>
    <row r="33" spans="1:19" s="94" customFormat="1" x14ac:dyDescent="0.4">
      <c r="A33" s="92">
        <v>4002</v>
      </c>
      <c r="B33" s="180" t="s">
        <v>72</v>
      </c>
      <c r="C33" s="64">
        <v>2076.1993160000002</v>
      </c>
      <c r="D33" s="64">
        <f>SUM(C33*0.06)+C33</f>
        <v>2200.77127496</v>
      </c>
      <c r="E33" s="64">
        <f t="shared" si="17"/>
        <v>507.87420094616107</v>
      </c>
      <c r="F33" s="64">
        <f t="shared" si="18"/>
        <v>11.286093354359135</v>
      </c>
      <c r="G33" s="64"/>
      <c r="H33" s="64">
        <v>4021.78</v>
      </c>
      <c r="I33" s="64">
        <f t="shared" si="13"/>
        <v>928.11021623243255</v>
      </c>
      <c r="J33" s="64">
        <f t="shared" si="14"/>
        <v>20.624671471831835</v>
      </c>
      <c r="K33" s="64">
        <v>120</v>
      </c>
      <c r="L33" s="64"/>
      <c r="M33" s="64"/>
      <c r="N33" s="64"/>
      <c r="O33" s="64"/>
      <c r="P33" s="64"/>
      <c r="Q33" s="64"/>
      <c r="R33" s="285">
        <f t="shared" si="0"/>
        <v>20.108900000000002</v>
      </c>
      <c r="S33" s="285">
        <f t="shared" si="1"/>
        <v>20.108900000000002</v>
      </c>
    </row>
    <row r="34" spans="1:19" s="94" customFormat="1" x14ac:dyDescent="0.4">
      <c r="A34" s="92">
        <v>4003</v>
      </c>
      <c r="B34" s="180" t="s">
        <v>73</v>
      </c>
      <c r="C34" s="64">
        <v>2291.2675919999997</v>
      </c>
      <c r="D34" s="64">
        <f>SUM(C34*0.06)+C34</f>
        <v>2428.7436475199997</v>
      </c>
      <c r="E34" s="64">
        <f t="shared" si="17"/>
        <v>560.48361468626672</v>
      </c>
      <c r="F34" s="64">
        <f t="shared" si="18"/>
        <v>12.455191437472594</v>
      </c>
      <c r="G34" s="64">
        <f t="shared" si="20"/>
        <v>2598.7557028463998</v>
      </c>
      <c r="H34" s="64">
        <v>5869.5</v>
      </c>
      <c r="I34" s="64">
        <f t="shared" si="13"/>
        <v>1354.5104193109178</v>
      </c>
      <c r="J34" s="64">
        <f t="shared" si="14"/>
        <v>30.100231540242618</v>
      </c>
      <c r="K34" s="64">
        <v>120</v>
      </c>
      <c r="L34" s="64">
        <v>20.88</v>
      </c>
      <c r="M34" s="64">
        <v>45.93</v>
      </c>
      <c r="N34" s="285">
        <f>+G34*0.013</f>
        <v>33.783824137003194</v>
      </c>
      <c r="O34" s="285">
        <f>+G34*0.013</f>
        <v>33.783824137003194</v>
      </c>
      <c r="P34" s="285">
        <f>+G34*0.06</f>
        <v>155.92534217078398</v>
      </c>
      <c r="Q34" s="285">
        <f>+G34*0.06</f>
        <v>155.92534217078398</v>
      </c>
      <c r="R34" s="285">
        <f t="shared" si="0"/>
        <v>29.3475</v>
      </c>
      <c r="S34" s="285">
        <f t="shared" si="1"/>
        <v>29.3475</v>
      </c>
    </row>
    <row r="35" spans="1:19" s="94" customFormat="1" x14ac:dyDescent="0.4">
      <c r="A35" s="92">
        <v>3032</v>
      </c>
      <c r="B35" s="180" t="s">
        <v>141</v>
      </c>
      <c r="C35" s="64">
        <v>5110.6833640000004</v>
      </c>
      <c r="D35" s="64">
        <f t="shared" si="9"/>
        <v>5417.3243658400006</v>
      </c>
      <c r="E35" s="64">
        <f t="shared" si="17"/>
        <v>1250.1613933584106</v>
      </c>
      <c r="F35" s="64">
        <f t="shared" si="18"/>
        <v>27.781364296853567</v>
      </c>
      <c r="G35" s="64">
        <f t="shared" si="12"/>
        <v>5742.363827790401</v>
      </c>
      <c r="H35" s="64">
        <f t="shared" ref="H35:H42" si="21">SUM(D35*0.06)+D35</f>
        <v>5742.363827790401</v>
      </c>
      <c r="I35" s="64">
        <f t="shared" si="13"/>
        <v>1325.1710769599151</v>
      </c>
      <c r="J35" s="64">
        <f t="shared" si="14"/>
        <v>29.44824615466478</v>
      </c>
      <c r="K35" s="64">
        <v>120</v>
      </c>
      <c r="L35" s="64">
        <v>27.836130000000001</v>
      </c>
      <c r="M35" s="64">
        <v>66.802260000000004</v>
      </c>
      <c r="N35" s="285">
        <f t="shared" ref="N35:N67" si="22">+G35*0.013</f>
        <v>74.650729761275215</v>
      </c>
      <c r="O35" s="285">
        <f t="shared" ref="O35:O67" si="23">+G35*0.013</f>
        <v>74.650729761275215</v>
      </c>
      <c r="P35" s="285">
        <f t="shared" ref="P35:P67" si="24">+G35*0.06</f>
        <v>344.54182966742405</v>
      </c>
      <c r="Q35" s="285">
        <f t="shared" ref="Q35:Q67" si="25">+G35*0.06</f>
        <v>344.54182966742405</v>
      </c>
      <c r="R35" s="285">
        <f t="shared" ref="R35:R67" si="26">+H35*0.005</f>
        <v>28.711819138952006</v>
      </c>
      <c r="S35" s="285">
        <f t="shared" ref="S35:S67" si="27">+H35*0.005</f>
        <v>28.711819138952006</v>
      </c>
    </row>
    <row r="36" spans="1:19" s="94" customFormat="1" x14ac:dyDescent="0.4">
      <c r="A36" s="92">
        <v>2060</v>
      </c>
      <c r="B36" s="93" t="s">
        <v>13</v>
      </c>
      <c r="C36" s="64">
        <v>5259.4592400000001</v>
      </c>
      <c r="D36" s="64">
        <f t="shared" si="9"/>
        <v>5575.0267943999997</v>
      </c>
      <c r="E36" s="64">
        <f t="shared" si="17"/>
        <v>1286.554541434934</v>
      </c>
      <c r="F36" s="64">
        <f t="shared" si="18"/>
        <v>28.590100920776312</v>
      </c>
      <c r="G36" s="64">
        <f t="shared" si="12"/>
        <v>5909.5284020639992</v>
      </c>
      <c r="H36" s="64">
        <f t="shared" ref="H36:H38" si="28">SUM(20*45)*4.3333</f>
        <v>3899.9700000000003</v>
      </c>
      <c r="I36" s="64">
        <f t="shared" si="13"/>
        <v>900</v>
      </c>
      <c r="J36" s="64">
        <f t="shared" si="14"/>
        <v>20</v>
      </c>
      <c r="K36" s="64">
        <v>120</v>
      </c>
      <c r="L36" s="64">
        <v>27.836130000000001</v>
      </c>
      <c r="M36" s="64">
        <v>79.323509999999999</v>
      </c>
      <c r="N36" s="285">
        <f t="shared" si="22"/>
        <v>76.823869226831988</v>
      </c>
      <c r="O36" s="285">
        <f t="shared" si="23"/>
        <v>76.823869226831988</v>
      </c>
      <c r="P36" s="285">
        <f t="shared" si="24"/>
        <v>354.57170412383994</v>
      </c>
      <c r="Q36" s="285">
        <f t="shared" si="25"/>
        <v>354.57170412383994</v>
      </c>
      <c r="R36" s="285">
        <f t="shared" si="26"/>
        <v>19.499850000000002</v>
      </c>
      <c r="S36" s="285">
        <f t="shared" si="27"/>
        <v>19.499850000000002</v>
      </c>
    </row>
    <row r="37" spans="1:19" s="94" customFormat="1" x14ac:dyDescent="0.4">
      <c r="A37" s="92">
        <v>2062</v>
      </c>
      <c r="B37" s="93" t="s">
        <v>15</v>
      </c>
      <c r="C37" s="64">
        <v>5521.3928720000004</v>
      </c>
      <c r="D37" s="64">
        <f>SUM(C37*0.06)+C37</f>
        <v>5852.67644432</v>
      </c>
      <c r="E37" s="64">
        <f t="shared" si="17"/>
        <v>1350.628030443311</v>
      </c>
      <c r="F37" s="64">
        <f t="shared" si="18"/>
        <v>30.013956232073578</v>
      </c>
      <c r="G37" s="64">
        <f t="shared" si="12"/>
        <v>6203.8370309791999</v>
      </c>
      <c r="H37" s="64">
        <f t="shared" si="28"/>
        <v>3899.9700000000003</v>
      </c>
      <c r="I37" s="64">
        <f t="shared" si="13"/>
        <v>900</v>
      </c>
      <c r="J37" s="64">
        <f t="shared" si="14"/>
        <v>20</v>
      </c>
      <c r="K37" s="64">
        <v>120</v>
      </c>
      <c r="L37" s="64">
        <v>27.836130000000001</v>
      </c>
      <c r="M37" s="64">
        <v>79.323509999999999</v>
      </c>
      <c r="N37" s="285">
        <f t="shared" si="22"/>
        <v>80.649881402729591</v>
      </c>
      <c r="O37" s="285">
        <f t="shared" si="23"/>
        <v>80.649881402729591</v>
      </c>
      <c r="P37" s="285">
        <f t="shared" si="24"/>
        <v>372.23022185875197</v>
      </c>
      <c r="Q37" s="285">
        <f t="shared" si="25"/>
        <v>372.23022185875197</v>
      </c>
      <c r="R37" s="285">
        <f t="shared" si="26"/>
        <v>19.499850000000002</v>
      </c>
      <c r="S37" s="285">
        <f t="shared" si="27"/>
        <v>19.499850000000002</v>
      </c>
    </row>
    <row r="38" spans="1:19" s="94" customFormat="1" x14ac:dyDescent="0.4">
      <c r="A38" s="92">
        <v>2064</v>
      </c>
      <c r="B38" s="93" t="s">
        <v>14</v>
      </c>
      <c r="C38" s="64">
        <v>5786.0905599999996</v>
      </c>
      <c r="D38" s="64">
        <f>SUM(C38*0.06)+C38</f>
        <v>6133.2559935999998</v>
      </c>
      <c r="E38" s="64">
        <f t="shared" si="17"/>
        <v>1415.3776552742711</v>
      </c>
      <c r="F38" s="64">
        <f t="shared" si="18"/>
        <v>31.452836783872691</v>
      </c>
      <c r="G38" s="64">
        <f t="shared" si="12"/>
        <v>6501.2513532160001</v>
      </c>
      <c r="H38" s="64">
        <f t="shared" si="28"/>
        <v>3899.9700000000003</v>
      </c>
      <c r="I38" s="64">
        <f t="shared" si="13"/>
        <v>900</v>
      </c>
      <c r="J38" s="64">
        <f t="shared" si="14"/>
        <v>20</v>
      </c>
      <c r="K38" s="64">
        <v>120</v>
      </c>
      <c r="L38" s="64">
        <v>27.836130000000001</v>
      </c>
      <c r="M38" s="64">
        <v>79.323509999999999</v>
      </c>
      <c r="N38" s="285">
        <f t="shared" si="22"/>
        <v>84.516267591808003</v>
      </c>
      <c r="O38" s="285">
        <f t="shared" si="23"/>
        <v>84.516267591808003</v>
      </c>
      <c r="P38" s="285">
        <f t="shared" si="24"/>
        <v>390.07508119296</v>
      </c>
      <c r="Q38" s="285">
        <f t="shared" si="25"/>
        <v>390.07508119296</v>
      </c>
      <c r="R38" s="285">
        <f t="shared" si="26"/>
        <v>19.499850000000002</v>
      </c>
      <c r="S38" s="285">
        <f t="shared" si="27"/>
        <v>19.499850000000002</v>
      </c>
    </row>
    <row r="39" spans="1:19" s="94" customFormat="1" x14ac:dyDescent="0.4">
      <c r="A39" s="92">
        <v>3030</v>
      </c>
      <c r="B39" s="180" t="s">
        <v>142</v>
      </c>
      <c r="C39" s="64">
        <v>3857.116552</v>
      </c>
      <c r="D39" s="64">
        <f t="shared" si="9"/>
        <v>4088.5435451200001</v>
      </c>
      <c r="E39" s="64">
        <f t="shared" si="17"/>
        <v>943.51730669928224</v>
      </c>
      <c r="F39" s="64">
        <f t="shared" si="18"/>
        <v>20.96705125998405</v>
      </c>
      <c r="G39" s="64">
        <f t="shared" si="12"/>
        <v>4333.8561578272001</v>
      </c>
      <c r="H39" s="64">
        <f t="shared" si="21"/>
        <v>4333.8561578272001</v>
      </c>
      <c r="I39" s="64">
        <f t="shared" si="13"/>
        <v>1000.1283451012392</v>
      </c>
      <c r="J39" s="64">
        <f t="shared" si="14"/>
        <v>22.225074335583095</v>
      </c>
      <c r="K39" s="64">
        <v>120</v>
      </c>
      <c r="L39" s="64">
        <v>27.836130000000001</v>
      </c>
      <c r="M39" s="64">
        <v>66.802260000000004</v>
      </c>
      <c r="N39" s="285">
        <f t="shared" si="22"/>
        <v>56.340130051753597</v>
      </c>
      <c r="O39" s="285">
        <f t="shared" si="23"/>
        <v>56.340130051753597</v>
      </c>
      <c r="P39" s="285">
        <f t="shared" si="24"/>
        <v>260.03136946963201</v>
      </c>
      <c r="Q39" s="285">
        <f t="shared" si="25"/>
        <v>260.03136946963201</v>
      </c>
      <c r="R39" s="285">
        <f t="shared" si="26"/>
        <v>21.669280789136</v>
      </c>
      <c r="S39" s="285">
        <f t="shared" si="27"/>
        <v>21.669280789136</v>
      </c>
    </row>
    <row r="40" spans="1:19" s="94" customFormat="1" x14ac:dyDescent="0.4">
      <c r="A40" s="92">
        <v>2054</v>
      </c>
      <c r="B40" s="93" t="s">
        <v>16</v>
      </c>
      <c r="C40" s="64">
        <v>4069.6904360000003</v>
      </c>
      <c r="D40" s="64">
        <f t="shared" si="9"/>
        <v>4313.8718621600001</v>
      </c>
      <c r="E40" s="64">
        <f t="shared" si="17"/>
        <v>995.51654908730063</v>
      </c>
      <c r="F40" s="64">
        <f t="shared" si="18"/>
        <v>22.122589979717791</v>
      </c>
      <c r="G40" s="64">
        <f t="shared" si="12"/>
        <v>4572.7041738896005</v>
      </c>
      <c r="H40" s="64">
        <f t="shared" si="21"/>
        <v>4572.7041738896005</v>
      </c>
      <c r="I40" s="64">
        <f t="shared" si="13"/>
        <v>1055.2475420325388</v>
      </c>
      <c r="J40" s="64">
        <f t="shared" si="14"/>
        <v>23.449945378500864</v>
      </c>
      <c r="K40" s="64">
        <v>120</v>
      </c>
      <c r="L40" s="64">
        <v>27.836130000000001</v>
      </c>
      <c r="M40" s="64">
        <v>79.323509999999999</v>
      </c>
      <c r="N40" s="285">
        <f t="shared" si="22"/>
        <v>59.445154260564806</v>
      </c>
      <c r="O40" s="285">
        <f t="shared" si="23"/>
        <v>59.445154260564806</v>
      </c>
      <c r="P40" s="285">
        <f t="shared" si="24"/>
        <v>274.362250433376</v>
      </c>
      <c r="Q40" s="285">
        <f t="shared" si="25"/>
        <v>274.362250433376</v>
      </c>
      <c r="R40" s="285">
        <f t="shared" si="26"/>
        <v>22.863520869448003</v>
      </c>
      <c r="S40" s="285">
        <f t="shared" si="27"/>
        <v>22.863520869448003</v>
      </c>
    </row>
    <row r="41" spans="1:19" s="94" customFormat="1" x14ac:dyDescent="0.4">
      <c r="A41" s="92">
        <v>2056</v>
      </c>
      <c r="B41" s="93" t="s">
        <v>18</v>
      </c>
      <c r="C41" s="64">
        <v>4272.3654040000001</v>
      </c>
      <c r="D41" s="64">
        <f>SUM(C41*0.06)+C41</f>
        <v>4528.7073282399997</v>
      </c>
      <c r="E41" s="64">
        <f t="shared" si="17"/>
        <v>1045.0943457041976</v>
      </c>
      <c r="F41" s="64">
        <f t="shared" si="18"/>
        <v>23.224318793426615</v>
      </c>
      <c r="G41" s="64">
        <f t="shared" si="12"/>
        <v>4800.4297679343999</v>
      </c>
      <c r="H41" s="64">
        <f t="shared" si="21"/>
        <v>4800.4297679343999</v>
      </c>
      <c r="I41" s="64">
        <f t="shared" si="13"/>
        <v>1107.8000064464495</v>
      </c>
      <c r="J41" s="64">
        <f t="shared" si="14"/>
        <v>24.617777921032211</v>
      </c>
      <c r="K41" s="64">
        <v>120</v>
      </c>
      <c r="L41" s="64">
        <v>27.836130000000001</v>
      </c>
      <c r="M41" s="64">
        <v>79.323509999999999</v>
      </c>
      <c r="N41" s="285">
        <f t="shared" si="22"/>
        <v>62.405586983147195</v>
      </c>
      <c r="O41" s="285">
        <f t="shared" si="23"/>
        <v>62.405586983147195</v>
      </c>
      <c r="P41" s="285">
        <f t="shared" si="24"/>
        <v>288.02578607606398</v>
      </c>
      <c r="Q41" s="285">
        <f t="shared" si="25"/>
        <v>288.02578607606398</v>
      </c>
      <c r="R41" s="285">
        <f t="shared" si="26"/>
        <v>24.002148839672</v>
      </c>
      <c r="S41" s="285">
        <f t="shared" si="27"/>
        <v>24.002148839672</v>
      </c>
    </row>
    <row r="42" spans="1:19" s="94" customFormat="1" x14ac:dyDescent="0.4">
      <c r="A42" s="92">
        <v>2058</v>
      </c>
      <c r="B42" s="93" t="s">
        <v>17</v>
      </c>
      <c r="C42" s="64">
        <v>4477.7819560000007</v>
      </c>
      <c r="D42" s="64">
        <f>SUM(C42*0.06)+C42</f>
        <v>4746.448873360001</v>
      </c>
      <c r="E42" s="64">
        <f t="shared" si="17"/>
        <v>1095.3427811044701</v>
      </c>
      <c r="F42" s="64">
        <f t="shared" si="18"/>
        <v>24.340950691210445</v>
      </c>
      <c r="G42" s="64">
        <f t="shared" si="12"/>
        <v>5031.2358057616011</v>
      </c>
      <c r="H42" s="64">
        <f t="shared" si="21"/>
        <v>5031.2358057616011</v>
      </c>
      <c r="I42" s="64">
        <f t="shared" si="13"/>
        <v>1161.0633479707385</v>
      </c>
      <c r="J42" s="64">
        <f t="shared" si="14"/>
        <v>25.801407732683078</v>
      </c>
      <c r="K42" s="64">
        <v>120</v>
      </c>
      <c r="L42" s="64">
        <v>27.836130000000001</v>
      </c>
      <c r="M42" s="64">
        <v>79.323509999999999</v>
      </c>
      <c r="N42" s="285">
        <f t="shared" si="22"/>
        <v>65.406065474900814</v>
      </c>
      <c r="O42" s="285">
        <f t="shared" si="23"/>
        <v>65.406065474900814</v>
      </c>
      <c r="P42" s="285">
        <f t="shared" si="24"/>
        <v>301.87414834569603</v>
      </c>
      <c r="Q42" s="285">
        <f t="shared" si="25"/>
        <v>301.87414834569603</v>
      </c>
      <c r="R42" s="285">
        <f t="shared" si="26"/>
        <v>25.156179028808005</v>
      </c>
      <c r="S42" s="285">
        <f t="shared" si="27"/>
        <v>25.156179028808005</v>
      </c>
    </row>
    <row r="43" spans="1:19" s="94" customFormat="1" x14ac:dyDescent="0.4">
      <c r="A43" s="92">
        <v>3040</v>
      </c>
      <c r="B43" s="93" t="s">
        <v>19</v>
      </c>
      <c r="C43" s="64">
        <v>1726.0298</v>
      </c>
      <c r="D43" s="64">
        <f>SUM(C43*0.06)+C43</f>
        <v>1829.591588</v>
      </c>
      <c r="E43" s="64">
        <f t="shared" si="17"/>
        <v>422.21669120531692</v>
      </c>
      <c r="F43" s="64">
        <f t="shared" ref="F43:F68" si="29">+E43/45</f>
        <v>9.3825931378959311</v>
      </c>
      <c r="G43" s="64">
        <f t="shared" si="12"/>
        <v>1939.3670832800001</v>
      </c>
      <c r="H43" s="64">
        <f t="shared" si="15"/>
        <v>3899.9700000000003</v>
      </c>
      <c r="I43" s="64">
        <f t="shared" si="13"/>
        <v>900</v>
      </c>
      <c r="J43" s="64">
        <f t="shared" si="14"/>
        <v>20</v>
      </c>
      <c r="K43" s="64">
        <v>120</v>
      </c>
      <c r="L43" s="64">
        <v>27.836130000000001</v>
      </c>
      <c r="M43" s="64">
        <v>66.802260000000004</v>
      </c>
      <c r="N43" s="285">
        <f t="shared" si="22"/>
        <v>25.21177208264</v>
      </c>
      <c r="O43" s="285">
        <f t="shared" si="23"/>
        <v>25.21177208264</v>
      </c>
      <c r="P43" s="285">
        <f t="shared" si="24"/>
        <v>116.3620249968</v>
      </c>
      <c r="Q43" s="285">
        <f t="shared" si="25"/>
        <v>116.3620249968</v>
      </c>
      <c r="R43" s="285">
        <f t="shared" si="26"/>
        <v>19.499850000000002</v>
      </c>
      <c r="S43" s="285">
        <f t="shared" si="27"/>
        <v>19.499850000000002</v>
      </c>
    </row>
    <row r="44" spans="1:19" s="94" customFormat="1" x14ac:dyDescent="0.4">
      <c r="A44" s="92">
        <v>3084</v>
      </c>
      <c r="B44" s="93" t="s">
        <v>103</v>
      </c>
      <c r="C44" s="64">
        <v>1776.3055999999999</v>
      </c>
      <c r="D44" s="64">
        <f>SUM(C44*0.06)+C44</f>
        <v>1882.8839359999999</v>
      </c>
      <c r="E44" s="64">
        <f t="shared" si="17"/>
        <v>434.51501996169196</v>
      </c>
      <c r="F44" s="64">
        <f t="shared" si="29"/>
        <v>9.6558893324820438</v>
      </c>
      <c r="G44" s="64">
        <f t="shared" si="12"/>
        <v>1995.8569721599999</v>
      </c>
      <c r="H44" s="64">
        <f t="shared" si="15"/>
        <v>3899.9700000000003</v>
      </c>
      <c r="I44" s="64">
        <f t="shared" si="13"/>
        <v>900</v>
      </c>
      <c r="J44" s="64">
        <f t="shared" si="14"/>
        <v>20</v>
      </c>
      <c r="K44" s="64">
        <v>120</v>
      </c>
      <c r="L44" s="64">
        <v>27.836130000000001</v>
      </c>
      <c r="M44" s="64">
        <v>66.802260000000004</v>
      </c>
      <c r="N44" s="285">
        <f t="shared" si="22"/>
        <v>25.946140638079999</v>
      </c>
      <c r="O44" s="285">
        <f t="shared" si="23"/>
        <v>25.946140638079999</v>
      </c>
      <c r="P44" s="285">
        <f t="shared" si="24"/>
        <v>119.75141832959999</v>
      </c>
      <c r="Q44" s="285">
        <f t="shared" si="25"/>
        <v>119.75141832959999</v>
      </c>
      <c r="R44" s="285">
        <f t="shared" si="26"/>
        <v>19.499850000000002</v>
      </c>
      <c r="S44" s="285">
        <f t="shared" si="27"/>
        <v>19.499850000000002</v>
      </c>
    </row>
    <row r="45" spans="1:19" s="94" customFormat="1" x14ac:dyDescent="0.4">
      <c r="A45" s="92">
        <v>3038</v>
      </c>
      <c r="B45" s="93" t="s">
        <v>102</v>
      </c>
      <c r="C45" s="64">
        <v>2072.3566040000001</v>
      </c>
      <c r="D45" s="64">
        <f t="shared" si="9"/>
        <v>2196.6980002400001</v>
      </c>
      <c r="E45" s="64">
        <f t="shared" si="17"/>
        <v>506.93420724159415</v>
      </c>
      <c r="F45" s="64">
        <f t="shared" si="29"/>
        <v>11.265204605368758</v>
      </c>
      <c r="G45" s="64">
        <f t="shared" si="12"/>
        <v>2328.4998802544001</v>
      </c>
      <c r="H45" s="64">
        <f t="shared" si="15"/>
        <v>3899.9700000000003</v>
      </c>
      <c r="I45" s="64">
        <f t="shared" si="13"/>
        <v>900</v>
      </c>
      <c r="J45" s="64">
        <f t="shared" si="14"/>
        <v>20</v>
      </c>
      <c r="K45" s="64">
        <v>120</v>
      </c>
      <c r="L45" s="64">
        <v>27.836130000000001</v>
      </c>
      <c r="M45" s="64">
        <v>66.802260000000004</v>
      </c>
      <c r="N45" s="285">
        <f t="shared" si="22"/>
        <v>30.270498443307201</v>
      </c>
      <c r="O45" s="285">
        <f t="shared" si="23"/>
        <v>30.270498443307201</v>
      </c>
      <c r="P45" s="285">
        <f t="shared" si="24"/>
        <v>139.709992815264</v>
      </c>
      <c r="Q45" s="285">
        <f t="shared" si="25"/>
        <v>139.709992815264</v>
      </c>
      <c r="R45" s="285">
        <f t="shared" si="26"/>
        <v>19.499850000000002</v>
      </c>
      <c r="S45" s="285">
        <f t="shared" si="27"/>
        <v>19.499850000000002</v>
      </c>
    </row>
    <row r="46" spans="1:19" s="94" customFormat="1" x14ac:dyDescent="0.4">
      <c r="A46" s="284">
        <v>3088</v>
      </c>
      <c r="B46" s="180" t="s">
        <v>197</v>
      </c>
      <c r="C46" s="64"/>
      <c r="D46" s="64"/>
      <c r="E46" s="64"/>
      <c r="F46" s="64"/>
      <c r="G46" s="64">
        <f>SUM(11.69*45)*4.3333</f>
        <v>2279.5324649999998</v>
      </c>
      <c r="H46" s="64">
        <f t="shared" ref="H46" si="30">SUM(20*45)*4.3333</f>
        <v>3899.9700000000003</v>
      </c>
      <c r="I46" s="64">
        <f t="shared" ref="I46" si="31">+H46/4.3333</f>
        <v>900</v>
      </c>
      <c r="J46" s="64">
        <f t="shared" ref="J46" si="32">+I46/45</f>
        <v>20</v>
      </c>
      <c r="K46" s="64">
        <v>120</v>
      </c>
      <c r="L46" s="64">
        <v>27.836130000000001</v>
      </c>
      <c r="M46" s="64">
        <v>66.802260000000004</v>
      </c>
      <c r="N46" s="285">
        <f t="shared" si="22"/>
        <v>29.633922044999995</v>
      </c>
      <c r="O46" s="285">
        <f t="shared" si="23"/>
        <v>29.633922044999995</v>
      </c>
      <c r="P46" s="285">
        <f t="shared" si="24"/>
        <v>136.77194789999999</v>
      </c>
      <c r="Q46" s="285">
        <f t="shared" si="25"/>
        <v>136.77194789999999</v>
      </c>
      <c r="R46" s="285">
        <f t="shared" si="26"/>
        <v>19.499850000000002</v>
      </c>
      <c r="S46" s="285">
        <f t="shared" si="27"/>
        <v>19.499850000000002</v>
      </c>
    </row>
    <row r="47" spans="1:19" s="94" customFormat="1" x14ac:dyDescent="0.4">
      <c r="A47" s="284">
        <v>3087</v>
      </c>
      <c r="B47" s="180" t="s">
        <v>198</v>
      </c>
      <c r="C47" s="64">
        <v>2584.2800000000002</v>
      </c>
      <c r="D47" s="64">
        <f t="shared" si="9"/>
        <v>2739.3368</v>
      </c>
      <c r="E47" s="64">
        <f t="shared" si="17"/>
        <v>632.15950891929936</v>
      </c>
      <c r="F47" s="64">
        <f t="shared" si="29"/>
        <v>14.047989087095541</v>
      </c>
      <c r="G47" s="64">
        <f t="shared" ref="G47:H47" si="33">SUM(20*45)*4.3333</f>
        <v>3899.9700000000003</v>
      </c>
      <c r="H47" s="64">
        <f t="shared" si="33"/>
        <v>3899.9700000000003</v>
      </c>
      <c r="I47" s="64">
        <f t="shared" si="13"/>
        <v>900</v>
      </c>
      <c r="J47" s="64">
        <f t="shared" si="14"/>
        <v>20</v>
      </c>
      <c r="K47" s="64">
        <v>120</v>
      </c>
      <c r="L47" s="64">
        <v>27.836130000000001</v>
      </c>
      <c r="M47" s="64">
        <v>66.802260000000004</v>
      </c>
      <c r="N47" s="285">
        <f t="shared" si="22"/>
        <v>50.69961</v>
      </c>
      <c r="O47" s="285">
        <f t="shared" si="23"/>
        <v>50.69961</v>
      </c>
      <c r="P47" s="285">
        <f t="shared" si="24"/>
        <v>233.9982</v>
      </c>
      <c r="Q47" s="285">
        <f t="shared" si="25"/>
        <v>233.9982</v>
      </c>
      <c r="R47" s="285">
        <f t="shared" si="26"/>
        <v>19.499850000000002</v>
      </c>
      <c r="S47" s="285">
        <f t="shared" si="27"/>
        <v>19.499850000000002</v>
      </c>
    </row>
    <row r="48" spans="1:19" s="94" customFormat="1" x14ac:dyDescent="0.4">
      <c r="A48" s="92">
        <v>2067</v>
      </c>
      <c r="B48" s="93" t="s">
        <v>27</v>
      </c>
      <c r="C48" s="64">
        <v>1736.123544</v>
      </c>
      <c r="D48" s="64">
        <f>SUM(C48*0.06)+C48</f>
        <v>1840.2909566400001</v>
      </c>
      <c r="E48" s="64">
        <f t="shared" si="17"/>
        <v>424.68579526919439</v>
      </c>
      <c r="F48" s="64">
        <f t="shared" si="29"/>
        <v>9.437462117093208</v>
      </c>
      <c r="G48" s="64">
        <f t="shared" si="12"/>
        <v>1950.7084140384002</v>
      </c>
      <c r="H48" s="64">
        <f t="shared" si="15"/>
        <v>3899.9700000000003</v>
      </c>
      <c r="I48" s="64">
        <f t="shared" si="13"/>
        <v>900</v>
      </c>
      <c r="J48" s="64">
        <f t="shared" si="14"/>
        <v>20</v>
      </c>
      <c r="K48" s="64">
        <v>120</v>
      </c>
      <c r="L48" s="64">
        <v>16.706130000000002</v>
      </c>
      <c r="M48" s="64">
        <v>33.401130000000002</v>
      </c>
      <c r="N48" s="285">
        <f t="shared" si="22"/>
        <v>25.359209382499202</v>
      </c>
      <c r="O48" s="285">
        <f t="shared" si="23"/>
        <v>25.359209382499202</v>
      </c>
      <c r="P48" s="285">
        <f t="shared" si="24"/>
        <v>117.04250484230401</v>
      </c>
      <c r="Q48" s="285">
        <f t="shared" si="25"/>
        <v>117.04250484230401</v>
      </c>
      <c r="R48" s="285">
        <f t="shared" si="26"/>
        <v>19.499850000000002</v>
      </c>
      <c r="S48" s="285">
        <f t="shared" si="27"/>
        <v>19.499850000000002</v>
      </c>
    </row>
    <row r="49" spans="1:19" s="94" customFormat="1" x14ac:dyDescent="0.4">
      <c r="A49" s="92">
        <v>2068</v>
      </c>
      <c r="B49" s="93" t="s">
        <v>20</v>
      </c>
      <c r="C49" s="64">
        <v>2338.7233679999999</v>
      </c>
      <c r="D49" s="64">
        <f t="shared" si="9"/>
        <v>2479.04677008</v>
      </c>
      <c r="E49" s="64">
        <f t="shared" si="17"/>
        <v>572.09211688089908</v>
      </c>
      <c r="F49" s="64">
        <f t="shared" si="29"/>
        <v>12.713158152908868</v>
      </c>
      <c r="G49" s="64">
        <f t="shared" si="12"/>
        <v>2627.7895762848002</v>
      </c>
      <c r="H49" s="64">
        <f t="shared" si="15"/>
        <v>3899.9700000000003</v>
      </c>
      <c r="I49" s="64">
        <f t="shared" si="13"/>
        <v>900</v>
      </c>
      <c r="J49" s="64">
        <f t="shared" si="14"/>
        <v>20</v>
      </c>
      <c r="K49" s="64">
        <v>120</v>
      </c>
      <c r="L49" s="64">
        <v>16.706130000000002</v>
      </c>
      <c r="M49" s="64">
        <v>33.401130000000002</v>
      </c>
      <c r="N49" s="285">
        <f t="shared" si="22"/>
        <v>34.161264491702404</v>
      </c>
      <c r="O49" s="285">
        <f t="shared" si="23"/>
        <v>34.161264491702404</v>
      </c>
      <c r="P49" s="285">
        <f t="shared" si="24"/>
        <v>157.667374577088</v>
      </c>
      <c r="Q49" s="285">
        <f t="shared" si="25"/>
        <v>157.667374577088</v>
      </c>
      <c r="R49" s="285">
        <f t="shared" si="26"/>
        <v>19.499850000000002</v>
      </c>
      <c r="S49" s="285">
        <f t="shared" si="27"/>
        <v>19.499850000000002</v>
      </c>
    </row>
    <row r="50" spans="1:19" s="94" customFormat="1" x14ac:dyDescent="0.4">
      <c r="A50" s="92">
        <v>2070</v>
      </c>
      <c r="B50" s="93" t="s">
        <v>22</v>
      </c>
      <c r="C50" s="64">
        <v>2456.7064559999999</v>
      </c>
      <c r="D50" s="64">
        <f>SUM(C50*0.06)+C50</f>
        <v>2604.1088433599998</v>
      </c>
      <c r="E50" s="64">
        <f t="shared" si="17"/>
        <v>600.95281733551792</v>
      </c>
      <c r="F50" s="64">
        <f t="shared" si="29"/>
        <v>13.354507051900399</v>
      </c>
      <c r="G50" s="64">
        <f t="shared" si="12"/>
        <v>2760.3553739616</v>
      </c>
      <c r="H50" s="64">
        <f t="shared" si="15"/>
        <v>3899.9700000000003</v>
      </c>
      <c r="I50" s="64">
        <f t="shared" si="13"/>
        <v>900</v>
      </c>
      <c r="J50" s="64">
        <f t="shared" si="14"/>
        <v>20</v>
      </c>
      <c r="K50" s="64">
        <v>120</v>
      </c>
      <c r="L50" s="64">
        <v>16.706130000000002</v>
      </c>
      <c r="M50" s="64">
        <v>33.401130000000002</v>
      </c>
      <c r="N50" s="285">
        <f t="shared" si="22"/>
        <v>35.884619861500795</v>
      </c>
      <c r="O50" s="285">
        <f t="shared" si="23"/>
        <v>35.884619861500795</v>
      </c>
      <c r="P50" s="285">
        <f t="shared" si="24"/>
        <v>165.62132243769599</v>
      </c>
      <c r="Q50" s="285">
        <f t="shared" si="25"/>
        <v>165.62132243769599</v>
      </c>
      <c r="R50" s="285">
        <f t="shared" si="26"/>
        <v>19.499850000000002</v>
      </c>
      <c r="S50" s="285">
        <f t="shared" si="27"/>
        <v>19.499850000000002</v>
      </c>
    </row>
    <row r="51" spans="1:19" s="94" customFormat="1" x14ac:dyDescent="0.4">
      <c r="A51" s="92">
        <v>2072</v>
      </c>
      <c r="B51" s="93" t="s">
        <v>21</v>
      </c>
      <c r="C51" s="64">
        <v>2573.2814400000002</v>
      </c>
      <c r="D51" s="64">
        <f>SUM(C51*0.06)+C51</f>
        <v>2727.6783264000001</v>
      </c>
      <c r="E51" s="64">
        <f t="shared" si="17"/>
        <v>629.46907123900951</v>
      </c>
      <c r="F51" s="64">
        <f t="shared" si="29"/>
        <v>13.988201583089101</v>
      </c>
      <c r="G51" s="64">
        <f t="shared" si="12"/>
        <v>2891.3390259839998</v>
      </c>
      <c r="H51" s="64">
        <f t="shared" si="15"/>
        <v>3899.9700000000003</v>
      </c>
      <c r="I51" s="64">
        <f t="shared" si="13"/>
        <v>900</v>
      </c>
      <c r="J51" s="64">
        <f t="shared" si="14"/>
        <v>20</v>
      </c>
      <c r="K51" s="64">
        <v>120</v>
      </c>
      <c r="L51" s="64">
        <v>16.706130000000002</v>
      </c>
      <c r="M51" s="64">
        <v>33.401130000000002</v>
      </c>
      <c r="N51" s="285">
        <f t="shared" si="22"/>
        <v>37.587407337791994</v>
      </c>
      <c r="O51" s="285">
        <f t="shared" si="23"/>
        <v>37.587407337791994</v>
      </c>
      <c r="P51" s="285">
        <f t="shared" si="24"/>
        <v>173.48034155903997</v>
      </c>
      <c r="Q51" s="285">
        <f t="shared" si="25"/>
        <v>173.48034155903997</v>
      </c>
      <c r="R51" s="285">
        <f t="shared" si="26"/>
        <v>19.499850000000002</v>
      </c>
      <c r="S51" s="285">
        <f t="shared" si="27"/>
        <v>19.499850000000002</v>
      </c>
    </row>
    <row r="52" spans="1:19" s="94" customFormat="1" x14ac:dyDescent="0.4">
      <c r="A52" s="92">
        <v>2074</v>
      </c>
      <c r="B52" s="93" t="s">
        <v>23</v>
      </c>
      <c r="C52" s="64">
        <v>2894.9587919999999</v>
      </c>
      <c r="D52" s="64">
        <f t="shared" si="9"/>
        <v>3068.6563195199997</v>
      </c>
      <c r="E52" s="64">
        <f t="shared" si="17"/>
        <v>708.15690571158223</v>
      </c>
      <c r="F52" s="64">
        <f t="shared" si="29"/>
        <v>15.73682012692405</v>
      </c>
      <c r="G52" s="64">
        <f t="shared" si="12"/>
        <v>3252.7756986911995</v>
      </c>
      <c r="H52" s="64">
        <f t="shared" si="15"/>
        <v>3899.9700000000003</v>
      </c>
      <c r="I52" s="64">
        <f t="shared" si="13"/>
        <v>900</v>
      </c>
      <c r="J52" s="64">
        <f t="shared" si="14"/>
        <v>20</v>
      </c>
      <c r="K52" s="64">
        <v>120</v>
      </c>
      <c r="L52" s="64">
        <v>16.706130000000002</v>
      </c>
      <c r="M52" s="64">
        <v>33.401130000000002</v>
      </c>
      <c r="N52" s="285">
        <f t="shared" si="22"/>
        <v>42.286084082985589</v>
      </c>
      <c r="O52" s="285">
        <f t="shared" si="23"/>
        <v>42.286084082985589</v>
      </c>
      <c r="P52" s="285">
        <f t="shared" si="24"/>
        <v>195.16654192147197</v>
      </c>
      <c r="Q52" s="285">
        <f t="shared" si="25"/>
        <v>195.16654192147197</v>
      </c>
      <c r="R52" s="285">
        <f t="shared" si="26"/>
        <v>19.499850000000002</v>
      </c>
      <c r="S52" s="285">
        <f t="shared" si="27"/>
        <v>19.499850000000002</v>
      </c>
    </row>
    <row r="53" spans="1:19" s="94" customFormat="1" x14ac:dyDescent="0.4">
      <c r="A53" s="92">
        <v>2076</v>
      </c>
      <c r="B53" s="93" t="s">
        <v>25</v>
      </c>
      <c r="C53" s="64">
        <v>3038.2305120000001</v>
      </c>
      <c r="D53" s="64">
        <f>SUM(C53*0.06)+C53</f>
        <v>3220.5243427200003</v>
      </c>
      <c r="E53" s="64">
        <f t="shared" si="17"/>
        <v>743.2036421941707</v>
      </c>
      <c r="F53" s="64">
        <f t="shared" si="29"/>
        <v>16.515636493203793</v>
      </c>
      <c r="G53" s="64">
        <f t="shared" si="12"/>
        <v>3413.7558032832003</v>
      </c>
      <c r="H53" s="64">
        <f t="shared" si="15"/>
        <v>3899.9700000000003</v>
      </c>
      <c r="I53" s="64">
        <f t="shared" si="13"/>
        <v>900</v>
      </c>
      <c r="J53" s="64">
        <f t="shared" si="14"/>
        <v>20</v>
      </c>
      <c r="K53" s="64">
        <v>120</v>
      </c>
      <c r="L53" s="64">
        <v>16.706130000000002</v>
      </c>
      <c r="M53" s="64">
        <v>33.401130000000002</v>
      </c>
      <c r="N53" s="285">
        <f t="shared" si="22"/>
        <v>44.378825442681602</v>
      </c>
      <c r="O53" s="285">
        <f t="shared" si="23"/>
        <v>44.378825442681602</v>
      </c>
      <c r="P53" s="285">
        <f t="shared" si="24"/>
        <v>204.825348196992</v>
      </c>
      <c r="Q53" s="285">
        <f t="shared" si="25"/>
        <v>204.825348196992</v>
      </c>
      <c r="R53" s="285">
        <f t="shared" si="26"/>
        <v>19.499850000000002</v>
      </c>
      <c r="S53" s="285">
        <f t="shared" si="27"/>
        <v>19.499850000000002</v>
      </c>
    </row>
    <row r="54" spans="1:19" s="94" customFormat="1" x14ac:dyDescent="0.4">
      <c r="A54" s="92">
        <v>2078</v>
      </c>
      <c r="B54" s="93" t="s">
        <v>24</v>
      </c>
      <c r="C54" s="64">
        <v>3182.9103360000004</v>
      </c>
      <c r="D54" s="64">
        <f>SUM(C54*0.06)+C54</f>
        <v>3373.8849561600005</v>
      </c>
      <c r="E54" s="64">
        <f t="shared" si="17"/>
        <v>778.59482522788642</v>
      </c>
      <c r="F54" s="64">
        <f t="shared" si="29"/>
        <v>17.302107227286363</v>
      </c>
      <c r="G54" s="64">
        <f t="shared" si="12"/>
        <v>3576.3180535296005</v>
      </c>
      <c r="H54" s="64">
        <f t="shared" si="15"/>
        <v>3899.9700000000003</v>
      </c>
      <c r="I54" s="64">
        <f t="shared" si="13"/>
        <v>900</v>
      </c>
      <c r="J54" s="64">
        <f t="shared" si="14"/>
        <v>20</v>
      </c>
      <c r="K54" s="64">
        <v>120</v>
      </c>
      <c r="L54" s="64">
        <v>16.706130000000002</v>
      </c>
      <c r="M54" s="64">
        <v>33.401130000000002</v>
      </c>
      <c r="N54" s="285">
        <f t="shared" si="22"/>
        <v>46.492134695884808</v>
      </c>
      <c r="O54" s="285">
        <f t="shared" si="23"/>
        <v>46.492134695884808</v>
      </c>
      <c r="P54" s="285">
        <f t="shared" si="24"/>
        <v>214.57908321177604</v>
      </c>
      <c r="Q54" s="285">
        <f t="shared" si="25"/>
        <v>214.57908321177604</v>
      </c>
      <c r="R54" s="285">
        <f t="shared" si="26"/>
        <v>19.499850000000002</v>
      </c>
      <c r="S54" s="285">
        <f t="shared" si="27"/>
        <v>19.499850000000002</v>
      </c>
    </row>
    <row r="55" spans="1:19" s="94" customFormat="1" x14ac:dyDescent="0.4">
      <c r="A55" s="92">
        <v>3042</v>
      </c>
      <c r="B55" s="180" t="s">
        <v>143</v>
      </c>
      <c r="C55" s="64">
        <v>3481.5869600000001</v>
      </c>
      <c r="D55" s="64">
        <f t="shared" si="9"/>
        <v>3690.4821775999999</v>
      </c>
      <c r="E55" s="64">
        <f t="shared" si="17"/>
        <v>851.65628449449605</v>
      </c>
      <c r="F55" s="64">
        <f t="shared" si="29"/>
        <v>18.925695210988803</v>
      </c>
      <c r="G55" s="64">
        <f t="shared" si="12"/>
        <v>3911.9111082559998</v>
      </c>
      <c r="H55" s="64">
        <f>SUM(D55*0.06)+D55</f>
        <v>3911.9111082559998</v>
      </c>
      <c r="I55" s="64">
        <f t="shared" si="13"/>
        <v>902.75566156416573</v>
      </c>
      <c r="J55" s="64">
        <f t="shared" si="14"/>
        <v>20.061236923648128</v>
      </c>
      <c r="K55" s="64">
        <v>120</v>
      </c>
      <c r="L55" s="64">
        <v>27.836130000000001</v>
      </c>
      <c r="M55" s="64">
        <v>66.802260000000004</v>
      </c>
      <c r="N55" s="285">
        <f t="shared" si="22"/>
        <v>50.854844407327995</v>
      </c>
      <c r="O55" s="285">
        <f t="shared" si="23"/>
        <v>50.854844407327995</v>
      </c>
      <c r="P55" s="285">
        <f t="shared" si="24"/>
        <v>234.71466649535998</v>
      </c>
      <c r="Q55" s="285">
        <f t="shared" si="25"/>
        <v>234.71466649535998</v>
      </c>
      <c r="R55" s="285">
        <f t="shared" si="26"/>
        <v>19.559555541279998</v>
      </c>
      <c r="S55" s="285">
        <f t="shared" si="27"/>
        <v>19.559555541279998</v>
      </c>
    </row>
    <row r="56" spans="1:19" s="94" customFormat="1" x14ac:dyDescent="0.4">
      <c r="A56" s="92">
        <v>2082</v>
      </c>
      <c r="B56" s="93" t="s">
        <v>28</v>
      </c>
      <c r="C56" s="64">
        <v>2919.9330279999999</v>
      </c>
      <c r="D56" s="64">
        <f t="shared" si="9"/>
        <v>3095.1290096799999</v>
      </c>
      <c r="E56" s="64">
        <f t="shared" si="17"/>
        <v>714.26603504950026</v>
      </c>
      <c r="F56" s="64">
        <f t="shared" si="29"/>
        <v>15.872578556655561</v>
      </c>
      <c r="G56" s="64">
        <f t="shared" si="12"/>
        <v>3280.8367502607998</v>
      </c>
      <c r="H56" s="64">
        <f>SUM(20*45)*4.3333</f>
        <v>3899.9700000000003</v>
      </c>
      <c r="I56" s="64">
        <f t="shared" si="13"/>
        <v>900</v>
      </c>
      <c r="J56" s="64">
        <f t="shared" si="14"/>
        <v>20</v>
      </c>
      <c r="K56" s="64">
        <v>120</v>
      </c>
      <c r="L56" s="64">
        <v>27.836130000000001</v>
      </c>
      <c r="M56" s="64">
        <v>66.802260000000004</v>
      </c>
      <c r="N56" s="285">
        <f t="shared" si="22"/>
        <v>42.650877753390397</v>
      </c>
      <c r="O56" s="285">
        <f t="shared" si="23"/>
        <v>42.650877753390397</v>
      </c>
      <c r="P56" s="285">
        <f t="shared" si="24"/>
        <v>196.85020501564799</v>
      </c>
      <c r="Q56" s="285">
        <f t="shared" si="25"/>
        <v>196.85020501564799</v>
      </c>
      <c r="R56" s="285">
        <f t="shared" si="26"/>
        <v>19.499850000000002</v>
      </c>
      <c r="S56" s="285">
        <f t="shared" si="27"/>
        <v>19.499850000000002</v>
      </c>
    </row>
    <row r="57" spans="1:19" s="94" customFormat="1" x14ac:dyDescent="0.4">
      <c r="A57" s="92">
        <v>2084</v>
      </c>
      <c r="B57" s="93" t="s">
        <v>30</v>
      </c>
      <c r="C57" s="64">
        <v>3066.0684439999995</v>
      </c>
      <c r="D57" s="64">
        <f>SUM(C57*0.06)+C57</f>
        <v>3250.0325506399995</v>
      </c>
      <c r="E57" s="64">
        <f t="shared" si="17"/>
        <v>750.01328101908462</v>
      </c>
      <c r="F57" s="64">
        <f t="shared" si="29"/>
        <v>16.666961800424101</v>
      </c>
      <c r="G57" s="64">
        <f t="shared" si="12"/>
        <v>3445.0345036783992</v>
      </c>
      <c r="H57" s="64">
        <f>SUM(20*45)*4.3333</f>
        <v>3899.9700000000003</v>
      </c>
      <c r="I57" s="64">
        <f t="shared" si="13"/>
        <v>900</v>
      </c>
      <c r="J57" s="64">
        <f t="shared" si="14"/>
        <v>20</v>
      </c>
      <c r="K57" s="64">
        <v>120</v>
      </c>
      <c r="L57" s="64">
        <v>27.836130000000001</v>
      </c>
      <c r="M57" s="64">
        <v>66.802260000000004</v>
      </c>
      <c r="N57" s="285">
        <f t="shared" si="22"/>
        <v>44.785448547819186</v>
      </c>
      <c r="O57" s="285">
        <f t="shared" si="23"/>
        <v>44.785448547819186</v>
      </c>
      <c r="P57" s="285">
        <f t="shared" si="24"/>
        <v>206.70207022070394</v>
      </c>
      <c r="Q57" s="285">
        <f t="shared" si="25"/>
        <v>206.70207022070394</v>
      </c>
      <c r="R57" s="285">
        <f t="shared" si="26"/>
        <v>19.499850000000002</v>
      </c>
      <c r="S57" s="285">
        <f t="shared" si="27"/>
        <v>19.499850000000002</v>
      </c>
    </row>
    <row r="58" spans="1:19" s="94" customFormat="1" x14ac:dyDescent="0.4">
      <c r="A58" s="92">
        <v>2086</v>
      </c>
      <c r="B58" s="93" t="s">
        <v>29</v>
      </c>
      <c r="C58" s="64">
        <v>3212.1926240000003</v>
      </c>
      <c r="D58" s="64">
        <f>SUM(C58*0.06)+C58</f>
        <v>3404.9241814400002</v>
      </c>
      <c r="E58" s="64">
        <f t="shared" si="17"/>
        <v>785.7577784690651</v>
      </c>
      <c r="F58" s="64">
        <f t="shared" si="29"/>
        <v>17.461283965979224</v>
      </c>
      <c r="G58" s="64">
        <f t="shared" si="12"/>
        <v>3609.2196323264002</v>
      </c>
      <c r="H58" s="64">
        <f>SUM(20*45)*4.3333</f>
        <v>3899.9700000000003</v>
      </c>
      <c r="I58" s="64">
        <f t="shared" si="13"/>
        <v>900</v>
      </c>
      <c r="J58" s="64">
        <f t="shared" si="14"/>
        <v>20</v>
      </c>
      <c r="K58" s="64">
        <v>120</v>
      </c>
      <c r="L58" s="64">
        <v>27.836130000000001</v>
      </c>
      <c r="M58" s="64">
        <v>66.802260000000004</v>
      </c>
      <c r="N58" s="285">
        <f t="shared" si="22"/>
        <v>46.9198552202432</v>
      </c>
      <c r="O58" s="285">
        <f t="shared" si="23"/>
        <v>46.9198552202432</v>
      </c>
      <c r="P58" s="285">
        <f t="shared" si="24"/>
        <v>216.553177939584</v>
      </c>
      <c r="Q58" s="285">
        <f t="shared" si="25"/>
        <v>216.553177939584</v>
      </c>
      <c r="R58" s="285">
        <f t="shared" si="26"/>
        <v>19.499850000000002</v>
      </c>
      <c r="S58" s="285">
        <f t="shared" si="27"/>
        <v>19.499850000000002</v>
      </c>
    </row>
    <row r="59" spans="1:19" s="94" customFormat="1" x14ac:dyDescent="0.4">
      <c r="A59" s="92">
        <v>3048</v>
      </c>
      <c r="B59" s="93" t="s">
        <v>63</v>
      </c>
      <c r="C59" s="64">
        <v>3171.9789799999999</v>
      </c>
      <c r="D59" s="64">
        <f t="shared" si="9"/>
        <v>3362.2977188</v>
      </c>
      <c r="E59" s="64">
        <f t="shared" si="17"/>
        <v>775.92082680635997</v>
      </c>
      <c r="F59" s="64">
        <f t="shared" si="29"/>
        <v>17.242685040141332</v>
      </c>
      <c r="G59" s="64">
        <f t="shared" si="12"/>
        <v>3564.0355819279998</v>
      </c>
      <c r="H59" s="64">
        <f>SUM(20*45)*4.3333</f>
        <v>3899.9700000000003</v>
      </c>
      <c r="I59" s="64">
        <f t="shared" si="13"/>
        <v>900</v>
      </c>
      <c r="J59" s="64">
        <f t="shared" si="14"/>
        <v>20</v>
      </c>
      <c r="K59" s="64">
        <v>120</v>
      </c>
      <c r="L59" s="64">
        <v>27.836130000000001</v>
      </c>
      <c r="M59" s="64">
        <v>66.802260000000004</v>
      </c>
      <c r="N59" s="285">
        <f t="shared" si="22"/>
        <v>46.332462565063999</v>
      </c>
      <c r="O59" s="285">
        <f t="shared" si="23"/>
        <v>46.332462565063999</v>
      </c>
      <c r="P59" s="285">
        <f t="shared" si="24"/>
        <v>213.84213491567999</v>
      </c>
      <c r="Q59" s="285">
        <f t="shared" si="25"/>
        <v>213.84213491567999</v>
      </c>
      <c r="R59" s="285">
        <f t="shared" si="26"/>
        <v>19.499850000000002</v>
      </c>
      <c r="S59" s="285">
        <f t="shared" si="27"/>
        <v>19.499850000000002</v>
      </c>
    </row>
    <row r="60" spans="1:19" s="94" customFormat="1" x14ac:dyDescent="0.4">
      <c r="A60" s="92">
        <v>3052</v>
      </c>
      <c r="B60" s="93" t="s">
        <v>64</v>
      </c>
      <c r="C60" s="64">
        <v>3468.0251080000003</v>
      </c>
      <c r="D60" s="64">
        <f t="shared" si="9"/>
        <v>3676.1066144800002</v>
      </c>
      <c r="E60" s="64">
        <f t="shared" si="17"/>
        <v>848.33882133247175</v>
      </c>
      <c r="F60" s="64">
        <f t="shared" si="29"/>
        <v>18.851973807388262</v>
      </c>
      <c r="G60" s="64">
        <f t="shared" si="12"/>
        <v>3896.6730113488002</v>
      </c>
      <c r="H60" s="64">
        <f>SUM(20*45)*4.3333</f>
        <v>3899.9700000000003</v>
      </c>
      <c r="I60" s="64">
        <f t="shared" si="13"/>
        <v>900</v>
      </c>
      <c r="J60" s="64">
        <f t="shared" si="14"/>
        <v>20</v>
      </c>
      <c r="K60" s="64">
        <v>120</v>
      </c>
      <c r="L60" s="64">
        <v>27.836130000000001</v>
      </c>
      <c r="M60" s="64">
        <v>66.802260000000004</v>
      </c>
      <c r="N60" s="285">
        <f t="shared" si="22"/>
        <v>50.656749147534399</v>
      </c>
      <c r="O60" s="285">
        <f t="shared" si="23"/>
        <v>50.656749147534399</v>
      </c>
      <c r="P60" s="285">
        <f t="shared" si="24"/>
        <v>233.80038068092801</v>
      </c>
      <c r="Q60" s="285">
        <f t="shared" si="25"/>
        <v>233.80038068092801</v>
      </c>
      <c r="R60" s="285">
        <f t="shared" si="26"/>
        <v>19.499850000000002</v>
      </c>
      <c r="S60" s="285">
        <f t="shared" si="27"/>
        <v>19.499850000000002</v>
      </c>
    </row>
    <row r="61" spans="1:19" s="94" customFormat="1" x14ac:dyDescent="0.4">
      <c r="A61" s="92">
        <v>3054</v>
      </c>
      <c r="B61" s="180" t="s">
        <v>105</v>
      </c>
      <c r="C61" s="64">
        <v>3721.7789320000002</v>
      </c>
      <c r="D61" s="64">
        <f>SUM(C61*0.06)+C61</f>
        <v>3945.0856679200001</v>
      </c>
      <c r="E61" s="64">
        <f t="shared" si="17"/>
        <v>910.41138806913898</v>
      </c>
      <c r="F61" s="64">
        <f t="shared" si="29"/>
        <v>20.231364179314198</v>
      </c>
      <c r="G61" s="64">
        <f t="shared" si="12"/>
        <v>4181.7908079952003</v>
      </c>
      <c r="H61" s="64">
        <f>SUM(D61*0.06)+D61</f>
        <v>4181.7908079952003</v>
      </c>
      <c r="I61" s="64">
        <f t="shared" si="13"/>
        <v>965.0360713532873</v>
      </c>
      <c r="J61" s="64">
        <f t="shared" si="14"/>
        <v>21.445246030073051</v>
      </c>
      <c r="K61" s="64">
        <v>120</v>
      </c>
      <c r="L61" s="64">
        <v>27.836130000000001</v>
      </c>
      <c r="M61" s="64">
        <v>66.802260000000004</v>
      </c>
      <c r="N61" s="285">
        <f t="shared" si="22"/>
        <v>54.363280503937602</v>
      </c>
      <c r="O61" s="285">
        <f t="shared" si="23"/>
        <v>54.363280503937602</v>
      </c>
      <c r="P61" s="285">
        <f t="shared" si="24"/>
        <v>250.907448479712</v>
      </c>
      <c r="Q61" s="285">
        <f t="shared" si="25"/>
        <v>250.907448479712</v>
      </c>
      <c r="R61" s="285">
        <f t="shared" si="26"/>
        <v>20.908954039976003</v>
      </c>
      <c r="S61" s="285">
        <f t="shared" si="27"/>
        <v>20.908954039976003</v>
      </c>
    </row>
    <row r="62" spans="1:19" s="94" customFormat="1" x14ac:dyDescent="0.4">
      <c r="A62" s="92">
        <v>1012</v>
      </c>
      <c r="B62" s="93" t="s">
        <v>32</v>
      </c>
      <c r="C62" s="64">
        <v>1936.9740400000001</v>
      </c>
      <c r="D62" s="64">
        <f t="shared" si="9"/>
        <v>2053.1924824000002</v>
      </c>
      <c r="E62" s="64">
        <f t="shared" si="17"/>
        <v>473.8172945330349</v>
      </c>
      <c r="F62" s="64">
        <f t="shared" si="29"/>
        <v>10.52927321184522</v>
      </c>
      <c r="G62" s="64">
        <f t="shared" si="12"/>
        <v>2176.3840313440001</v>
      </c>
      <c r="H62" s="64">
        <f t="shared" ref="H62:H69" si="34">SUM(20*45)*4.3333</f>
        <v>3899.9700000000003</v>
      </c>
      <c r="I62" s="64">
        <f t="shared" si="13"/>
        <v>900</v>
      </c>
      <c r="J62" s="64">
        <f t="shared" si="14"/>
        <v>20</v>
      </c>
      <c r="K62" s="64">
        <v>120</v>
      </c>
      <c r="L62" s="64">
        <v>27.836130000000001</v>
      </c>
      <c r="M62" s="64">
        <v>79.323509999999999</v>
      </c>
      <c r="N62" s="285">
        <f t="shared" si="22"/>
        <v>28.292992407471999</v>
      </c>
      <c r="O62" s="285">
        <f t="shared" si="23"/>
        <v>28.292992407471999</v>
      </c>
      <c r="P62" s="285">
        <f t="shared" si="24"/>
        <v>130.58304188064</v>
      </c>
      <c r="Q62" s="285">
        <f t="shared" si="25"/>
        <v>130.58304188064</v>
      </c>
      <c r="R62" s="285">
        <f t="shared" si="26"/>
        <v>19.499850000000002</v>
      </c>
      <c r="S62" s="285">
        <f t="shared" si="27"/>
        <v>19.499850000000002</v>
      </c>
    </row>
    <row r="63" spans="1:19" s="94" customFormat="1" x14ac:dyDescent="0.4">
      <c r="A63" s="92">
        <v>1014</v>
      </c>
      <c r="B63" s="93" t="s">
        <v>34</v>
      </c>
      <c r="C63" s="64">
        <v>2033.4688080000001</v>
      </c>
      <c r="D63" s="64">
        <f>SUM(C63*0.06)+C63</f>
        <v>2155.4769364799999</v>
      </c>
      <c r="E63" s="64">
        <f t="shared" si="17"/>
        <v>497.42158089216065</v>
      </c>
      <c r="F63" s="64">
        <f t="shared" si="29"/>
        <v>11.053812908714681</v>
      </c>
      <c r="G63" s="64">
        <f t="shared" ref="G63:G69" si="35">SUM(D63*0.06)+D63</f>
        <v>2284.8055526687999</v>
      </c>
      <c r="H63" s="64">
        <f t="shared" si="34"/>
        <v>3899.9700000000003</v>
      </c>
      <c r="I63" s="64">
        <f t="shared" ref="I63:I69" si="36">+H63/4.3333</f>
        <v>900</v>
      </c>
      <c r="J63" s="64">
        <f t="shared" ref="J63:J69" si="37">+I63/45</f>
        <v>20</v>
      </c>
      <c r="K63" s="64">
        <v>120</v>
      </c>
      <c r="L63" s="64">
        <v>27.836130000000001</v>
      </c>
      <c r="M63" s="64">
        <v>79.323509999999999</v>
      </c>
      <c r="N63" s="285">
        <f t="shared" si="22"/>
        <v>29.702472184694397</v>
      </c>
      <c r="O63" s="285">
        <f t="shared" si="23"/>
        <v>29.702472184694397</v>
      </c>
      <c r="P63" s="285">
        <f t="shared" si="24"/>
        <v>137.088333160128</v>
      </c>
      <c r="Q63" s="285">
        <f t="shared" si="25"/>
        <v>137.088333160128</v>
      </c>
      <c r="R63" s="285">
        <f t="shared" si="26"/>
        <v>19.499850000000002</v>
      </c>
      <c r="S63" s="285">
        <f t="shared" si="27"/>
        <v>19.499850000000002</v>
      </c>
    </row>
    <row r="64" spans="1:19" s="94" customFormat="1" x14ac:dyDescent="0.4">
      <c r="A64" s="92">
        <v>1016</v>
      </c>
      <c r="B64" s="93" t="s">
        <v>33</v>
      </c>
      <c r="C64" s="64">
        <v>2129.9748119999999</v>
      </c>
      <c r="D64" s="64">
        <f>SUM(C64*0.06)+C64</f>
        <v>2257.77330072</v>
      </c>
      <c r="E64" s="64">
        <f t="shared" si="17"/>
        <v>521.0286157708905</v>
      </c>
      <c r="F64" s="64">
        <f t="shared" si="29"/>
        <v>11.578413683797567</v>
      </c>
      <c r="G64" s="64">
        <f t="shared" si="35"/>
        <v>2393.2396987632001</v>
      </c>
      <c r="H64" s="64">
        <f t="shared" si="34"/>
        <v>3899.9700000000003</v>
      </c>
      <c r="I64" s="64">
        <f t="shared" si="36"/>
        <v>900</v>
      </c>
      <c r="J64" s="64">
        <f t="shared" si="37"/>
        <v>20</v>
      </c>
      <c r="K64" s="64">
        <v>120</v>
      </c>
      <c r="L64" s="64">
        <v>27.836130000000001</v>
      </c>
      <c r="M64" s="64">
        <v>79.323509999999999</v>
      </c>
      <c r="N64" s="285">
        <f t="shared" si="22"/>
        <v>31.112116083921599</v>
      </c>
      <c r="O64" s="285">
        <f t="shared" si="23"/>
        <v>31.112116083921599</v>
      </c>
      <c r="P64" s="285">
        <f t="shared" si="24"/>
        <v>143.59438192579199</v>
      </c>
      <c r="Q64" s="285">
        <f t="shared" si="25"/>
        <v>143.59438192579199</v>
      </c>
      <c r="R64" s="285">
        <f t="shared" si="26"/>
        <v>19.499850000000002</v>
      </c>
      <c r="S64" s="285">
        <f t="shared" si="27"/>
        <v>19.499850000000002</v>
      </c>
    </row>
    <row r="65" spans="1:37" s="94" customFormat="1" ht="52.5" x14ac:dyDescent="0.4">
      <c r="A65" s="92">
        <v>1000</v>
      </c>
      <c r="B65" s="93" t="s">
        <v>35</v>
      </c>
      <c r="C65" s="64">
        <v>1184.2406920000001</v>
      </c>
      <c r="D65" s="64">
        <f t="shared" ref="D65:D67" si="38">SUM(C65*0.06)+C65</f>
        <v>1255.29513352</v>
      </c>
      <c r="E65" s="64">
        <f t="shared" si="17"/>
        <v>289.68572070246694</v>
      </c>
      <c r="F65" s="64">
        <f t="shared" si="29"/>
        <v>6.4374604600548206</v>
      </c>
      <c r="G65" s="64">
        <f t="shared" si="35"/>
        <v>1330.6128415312</v>
      </c>
      <c r="H65" s="64">
        <f t="shared" si="34"/>
        <v>3899.9700000000003</v>
      </c>
      <c r="I65" s="64">
        <f t="shared" si="36"/>
        <v>900</v>
      </c>
      <c r="J65" s="64">
        <f t="shared" si="37"/>
        <v>20</v>
      </c>
      <c r="K65" s="64">
        <v>120</v>
      </c>
      <c r="L65" s="64">
        <v>27.836130000000001</v>
      </c>
      <c r="M65" s="64">
        <v>79.323509999999999</v>
      </c>
      <c r="N65" s="287">
        <f t="shared" si="22"/>
        <v>17.297966939905599</v>
      </c>
      <c r="O65" s="287">
        <f t="shared" si="23"/>
        <v>17.297966939905599</v>
      </c>
      <c r="P65" s="287">
        <f t="shared" si="24"/>
        <v>79.836770491872002</v>
      </c>
      <c r="Q65" s="287">
        <f t="shared" si="25"/>
        <v>79.836770491872002</v>
      </c>
      <c r="R65" s="287">
        <f t="shared" si="26"/>
        <v>19.499850000000002</v>
      </c>
      <c r="S65" s="287">
        <f t="shared" si="27"/>
        <v>19.499850000000002</v>
      </c>
    </row>
    <row r="66" spans="1:37" s="94" customFormat="1" ht="52.5" x14ac:dyDescent="0.4">
      <c r="A66" s="92">
        <v>1004</v>
      </c>
      <c r="B66" s="93" t="s">
        <v>37</v>
      </c>
      <c r="C66" s="64">
        <v>1301.420936</v>
      </c>
      <c r="D66" s="64">
        <f t="shared" si="38"/>
        <v>1379.50619216</v>
      </c>
      <c r="E66" s="64">
        <f t="shared" si="17"/>
        <v>318.35003165255114</v>
      </c>
      <c r="F66" s="64">
        <f t="shared" si="29"/>
        <v>7.0744451478344699</v>
      </c>
      <c r="G66" s="64">
        <f t="shared" si="35"/>
        <v>1462.2765636895999</v>
      </c>
      <c r="H66" s="64">
        <f t="shared" si="34"/>
        <v>3899.9700000000003</v>
      </c>
      <c r="I66" s="64">
        <f t="shared" si="36"/>
        <v>900</v>
      </c>
      <c r="J66" s="64">
        <f t="shared" si="37"/>
        <v>20</v>
      </c>
      <c r="K66" s="64">
        <v>120</v>
      </c>
      <c r="L66" s="64">
        <v>27.836130000000001</v>
      </c>
      <c r="M66" s="64">
        <v>79.323509999999999</v>
      </c>
      <c r="N66" s="287">
        <f t="shared" si="22"/>
        <v>19.009595327964799</v>
      </c>
      <c r="O66" s="287">
        <f t="shared" si="23"/>
        <v>19.009595327964799</v>
      </c>
      <c r="P66" s="287">
        <f t="shared" si="24"/>
        <v>87.73659382137599</v>
      </c>
      <c r="Q66" s="287">
        <f t="shared" si="25"/>
        <v>87.73659382137599</v>
      </c>
      <c r="R66" s="287">
        <f t="shared" si="26"/>
        <v>19.499850000000002</v>
      </c>
      <c r="S66" s="287">
        <f t="shared" si="27"/>
        <v>19.499850000000002</v>
      </c>
    </row>
    <row r="67" spans="1:37" s="94" customFormat="1" ht="52.5" x14ac:dyDescent="0.4">
      <c r="A67" s="92">
        <v>1002</v>
      </c>
      <c r="B67" s="93" t="s">
        <v>38</v>
      </c>
      <c r="C67" s="64">
        <v>1243.5105920000001</v>
      </c>
      <c r="D67" s="64">
        <f t="shared" si="38"/>
        <v>1318.12122752</v>
      </c>
      <c r="E67" s="64">
        <f t="shared" si="17"/>
        <v>304.18416161355088</v>
      </c>
      <c r="F67" s="64">
        <f t="shared" si="29"/>
        <v>6.7596480358566859</v>
      </c>
      <c r="G67" s="64">
        <f t="shared" si="35"/>
        <v>1397.2085011711999</v>
      </c>
      <c r="H67" s="64">
        <f t="shared" si="34"/>
        <v>3899.9700000000003</v>
      </c>
      <c r="I67" s="64">
        <f t="shared" si="36"/>
        <v>900</v>
      </c>
      <c r="J67" s="64">
        <f t="shared" si="37"/>
        <v>20</v>
      </c>
      <c r="K67" s="64">
        <v>120</v>
      </c>
      <c r="L67" s="64">
        <v>27.836130000000001</v>
      </c>
      <c r="M67" s="64">
        <v>79.323509999999999</v>
      </c>
      <c r="N67" s="287">
        <f t="shared" si="22"/>
        <v>18.163710515225599</v>
      </c>
      <c r="O67" s="287">
        <f t="shared" si="23"/>
        <v>18.163710515225599</v>
      </c>
      <c r="P67" s="287">
        <f t="shared" si="24"/>
        <v>83.832510070271994</v>
      </c>
      <c r="Q67" s="287">
        <f t="shared" si="25"/>
        <v>83.832510070271994</v>
      </c>
      <c r="R67" s="287">
        <f t="shared" si="26"/>
        <v>19.499850000000002</v>
      </c>
      <c r="S67" s="287">
        <f t="shared" si="27"/>
        <v>19.499850000000002</v>
      </c>
    </row>
    <row r="68" spans="1:37" s="94" customFormat="1" x14ac:dyDescent="0.4">
      <c r="A68" s="92">
        <v>2089</v>
      </c>
      <c r="B68" s="93" t="s">
        <v>62</v>
      </c>
      <c r="C68" s="64">
        <v>3297.6648759999998</v>
      </c>
      <c r="D68" s="64">
        <f t="shared" ref="D68" si="39">SUM(C68*0.06)+C68</f>
        <v>3495.5247685599998</v>
      </c>
      <c r="E68" s="64">
        <f t="shared" si="17"/>
        <v>806.66576709666981</v>
      </c>
      <c r="F68" s="64">
        <f t="shared" si="29"/>
        <v>17.925905935481552</v>
      </c>
      <c r="G68" s="64">
        <f t="shared" si="35"/>
        <v>3705.2562546735999</v>
      </c>
      <c r="H68" s="64">
        <f t="shared" si="34"/>
        <v>3899.9700000000003</v>
      </c>
      <c r="I68" s="64">
        <f t="shared" si="36"/>
        <v>900</v>
      </c>
      <c r="J68" s="64">
        <f t="shared" si="37"/>
        <v>20</v>
      </c>
      <c r="K68" s="64">
        <v>0</v>
      </c>
      <c r="L68" s="64">
        <v>0</v>
      </c>
      <c r="M68" s="64">
        <v>0</v>
      </c>
      <c r="N68" s="64"/>
      <c r="O68" s="64"/>
      <c r="P68" s="64">
        <v>0</v>
      </c>
      <c r="Q68" s="64">
        <v>0</v>
      </c>
      <c r="R68" s="64">
        <f>+H68*0.015</f>
        <v>58.499549999999999</v>
      </c>
      <c r="S68" s="64">
        <v>0</v>
      </c>
    </row>
    <row r="69" spans="1:37" s="94" customFormat="1" x14ac:dyDescent="0.4">
      <c r="A69" s="92">
        <v>2139</v>
      </c>
      <c r="B69" s="180" t="s">
        <v>178</v>
      </c>
      <c r="C69" s="64">
        <v>3297.6648759999998</v>
      </c>
      <c r="D69" s="64">
        <f>SUM(C69*0.06)+C69</f>
        <v>3495.5247685599998</v>
      </c>
      <c r="E69" s="64">
        <f t="shared" ref="E69" si="40">+D69/4.3333</f>
        <v>806.66576709666981</v>
      </c>
      <c r="F69" s="64">
        <f t="shared" ref="F69" si="41">+E69/45</f>
        <v>17.925905935481552</v>
      </c>
      <c r="G69" s="64">
        <f t="shared" si="35"/>
        <v>3705.2562546735999</v>
      </c>
      <c r="H69" s="64">
        <f t="shared" si="34"/>
        <v>3899.9700000000003</v>
      </c>
      <c r="I69" s="64">
        <f t="shared" si="36"/>
        <v>900</v>
      </c>
      <c r="J69" s="64">
        <f t="shared" si="37"/>
        <v>20</v>
      </c>
      <c r="K69" s="64">
        <v>120</v>
      </c>
      <c r="L69" s="64">
        <v>225.75</v>
      </c>
      <c r="M69" s="64">
        <v>0</v>
      </c>
      <c r="N69" s="64"/>
      <c r="O69" s="64"/>
      <c r="P69" s="64">
        <v>0</v>
      </c>
      <c r="Q69" s="64">
        <v>0</v>
      </c>
      <c r="R69" s="64">
        <f>+H69*0.03</f>
        <v>116.9991</v>
      </c>
      <c r="S69" s="64"/>
    </row>
    <row r="70" spans="1:37" ht="8.25" customHeight="1" x14ac:dyDescent="0.4"/>
    <row r="71" spans="1:37" ht="5.25" customHeight="1" x14ac:dyDescent="0.4">
      <c r="A71" s="35"/>
      <c r="B71" s="3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37" ht="69.75" customHeight="1" x14ac:dyDescent="0.4">
      <c r="A72" s="35"/>
      <c r="B72" s="3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37" ht="30.75" thickBot="1" x14ac:dyDescent="0.45">
      <c r="B73" s="75" t="s">
        <v>107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AA73" s="28"/>
      <c r="AB73" s="29"/>
      <c r="AC73" s="29"/>
      <c r="AD73" s="38"/>
      <c r="AE73" s="38"/>
      <c r="AF73" s="38"/>
      <c r="AG73" s="37"/>
      <c r="AH73" s="37"/>
      <c r="AI73" s="37"/>
      <c r="AJ73" s="37"/>
      <c r="AK73" s="37"/>
    </row>
    <row r="74" spans="1:37" ht="26.25" customHeight="1" x14ac:dyDescent="0.4">
      <c r="B74" s="214" t="s">
        <v>49</v>
      </c>
      <c r="C74" s="243" t="s">
        <v>109</v>
      </c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4"/>
      <c r="AA74" s="67"/>
      <c r="AB74" s="67"/>
      <c r="AC74" s="67"/>
      <c r="AD74" s="65"/>
      <c r="AE74" s="65"/>
      <c r="AF74" s="65"/>
      <c r="AG74" s="37"/>
      <c r="AH74" s="37"/>
      <c r="AI74" s="37"/>
      <c r="AJ74" s="37"/>
      <c r="AK74" s="37"/>
    </row>
    <row r="75" spans="1:37" ht="27" thickBot="1" x14ac:dyDescent="0.45">
      <c r="B75" s="215"/>
      <c r="C75" s="208" t="s">
        <v>190</v>
      </c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9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</row>
    <row r="76" spans="1:37" s="9" customFormat="1" ht="9" customHeight="1" thickBot="1" x14ac:dyDescent="0.45">
      <c r="B76" s="112"/>
      <c r="C76" s="97"/>
      <c r="D76" s="97"/>
      <c r="E76" s="128"/>
      <c r="F76" s="128"/>
      <c r="G76" s="167"/>
      <c r="H76" s="137"/>
      <c r="I76" s="152"/>
      <c r="J76" s="167"/>
      <c r="K76" s="97"/>
      <c r="L76" s="97"/>
      <c r="M76" s="97"/>
      <c r="N76" s="152"/>
      <c r="O76" s="152"/>
      <c r="P76" s="97"/>
      <c r="Q76" s="97"/>
      <c r="R76" s="97"/>
      <c r="S76" s="70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</row>
    <row r="77" spans="1:37" x14ac:dyDescent="0.4">
      <c r="B77" s="214" t="s">
        <v>108</v>
      </c>
      <c r="C77" s="245" t="s">
        <v>189</v>
      </c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6"/>
      <c r="AA77" s="28"/>
      <c r="AB77" s="29"/>
      <c r="AC77" s="29"/>
      <c r="AD77" s="38"/>
      <c r="AE77" s="38"/>
      <c r="AF77" s="38"/>
      <c r="AG77" s="37"/>
      <c r="AH77" s="37"/>
      <c r="AI77" s="37"/>
      <c r="AJ77" s="37"/>
      <c r="AK77" s="37"/>
    </row>
    <row r="78" spans="1:37" x14ac:dyDescent="0.4">
      <c r="B78" s="218"/>
      <c r="C78" s="221" t="s">
        <v>96</v>
      </c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2"/>
      <c r="AA78" s="67"/>
      <c r="AB78" s="67"/>
      <c r="AC78" s="67"/>
      <c r="AD78" s="65"/>
      <c r="AE78" s="65"/>
      <c r="AF78" s="65"/>
      <c r="AG78" s="37"/>
      <c r="AH78" s="37"/>
      <c r="AI78" s="37"/>
      <c r="AJ78" s="37"/>
      <c r="AK78" s="37"/>
    </row>
    <row r="79" spans="1:37" ht="52.5" customHeight="1" x14ac:dyDescent="0.4">
      <c r="B79" s="218"/>
      <c r="C79" s="223" t="s">
        <v>55</v>
      </c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4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</row>
    <row r="80" spans="1:37" ht="51.75" customHeight="1" thickBot="1" x14ac:dyDescent="0.45">
      <c r="B80" s="215"/>
      <c r="C80" s="225" t="s">
        <v>59</v>
      </c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6"/>
      <c r="AA80" s="65"/>
      <c r="AB80" s="65"/>
      <c r="AC80" s="65"/>
      <c r="AD80" s="38"/>
      <c r="AE80" s="38"/>
      <c r="AF80" s="38"/>
      <c r="AG80" s="37"/>
      <c r="AH80" s="37"/>
      <c r="AI80" s="37"/>
      <c r="AJ80" s="37"/>
      <c r="AK80" s="37"/>
    </row>
    <row r="81" spans="1:37" ht="27" thickBot="1" x14ac:dyDescent="0.45">
      <c r="B81" s="78" t="s">
        <v>194</v>
      </c>
      <c r="C81" s="212" t="s">
        <v>145</v>
      </c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3"/>
      <c r="AA81" s="32"/>
      <c r="AB81" s="29"/>
      <c r="AC81" s="29"/>
      <c r="AD81" s="38"/>
      <c r="AE81" s="38"/>
      <c r="AF81" s="38"/>
      <c r="AG81" s="37"/>
      <c r="AH81" s="37"/>
      <c r="AI81" s="37"/>
      <c r="AJ81" s="37"/>
      <c r="AK81" s="37"/>
    </row>
    <row r="82" spans="1:37" ht="51.75" customHeight="1" thickBot="1" x14ac:dyDescent="0.45">
      <c r="B82" s="73" t="s">
        <v>52</v>
      </c>
      <c r="C82" s="210" t="s">
        <v>146</v>
      </c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1"/>
      <c r="AA82" s="28"/>
      <c r="AB82" s="29"/>
      <c r="AC82" s="29"/>
      <c r="AD82" s="38"/>
      <c r="AE82" s="38"/>
      <c r="AF82" s="38"/>
      <c r="AG82" s="37"/>
      <c r="AH82" s="37"/>
      <c r="AI82" s="37"/>
      <c r="AJ82" s="37"/>
      <c r="AK82" s="37"/>
    </row>
    <row r="83" spans="1:37" ht="26.25" customHeight="1" thickBot="1" x14ac:dyDescent="0.45">
      <c r="B83" s="292" t="s">
        <v>57</v>
      </c>
      <c r="C83" s="293" t="s">
        <v>212</v>
      </c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1"/>
      <c r="AA83" s="43"/>
      <c r="AB83" s="43"/>
      <c r="AC83" s="43"/>
      <c r="AD83" s="44"/>
      <c r="AE83" s="44"/>
      <c r="AF83" s="45"/>
      <c r="AG83" s="37"/>
      <c r="AH83" s="37"/>
      <c r="AI83" s="37"/>
      <c r="AJ83" s="37"/>
      <c r="AK83" s="37"/>
    </row>
    <row r="84" spans="1:37" x14ac:dyDescent="0.4">
      <c r="A84" s="36"/>
      <c r="B84" s="247" t="s">
        <v>110</v>
      </c>
      <c r="C84" s="241" t="s">
        <v>111</v>
      </c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</row>
    <row r="85" spans="1:37" x14ac:dyDescent="0.4">
      <c r="A85" s="36"/>
      <c r="B85" s="247"/>
      <c r="C85" s="248" t="s">
        <v>113</v>
      </c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</row>
    <row r="86" spans="1:37" ht="27" customHeight="1" thickBot="1" x14ac:dyDescent="0.45">
      <c r="A86" s="36"/>
      <c r="B86" s="237"/>
      <c r="C86" s="234" t="s">
        <v>214</v>
      </c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5"/>
    </row>
    <row r="87" spans="1:37" ht="26.25" customHeight="1" x14ac:dyDescent="0.4">
      <c r="A87" s="36"/>
      <c r="B87" s="238" t="s">
        <v>123</v>
      </c>
      <c r="C87" s="228" t="s">
        <v>128</v>
      </c>
      <c r="D87" s="228"/>
      <c r="E87" s="182"/>
      <c r="F87" s="182"/>
      <c r="G87" s="228" t="s">
        <v>128</v>
      </c>
      <c r="H87" s="228"/>
      <c r="I87" s="182"/>
      <c r="J87" s="182"/>
      <c r="K87" s="187"/>
      <c r="L87" s="187"/>
      <c r="M87" s="187"/>
      <c r="N87" s="187"/>
      <c r="O87" s="187"/>
      <c r="P87" s="187"/>
      <c r="Q87" s="187"/>
      <c r="R87" s="188"/>
      <c r="S87" s="35"/>
      <c r="T87" s="35"/>
      <c r="U87" s="35"/>
    </row>
    <row r="88" spans="1:37" x14ac:dyDescent="0.4">
      <c r="A88" s="36"/>
      <c r="B88" s="239"/>
      <c r="C88" s="229" t="s">
        <v>124</v>
      </c>
      <c r="D88" s="229"/>
      <c r="E88" s="183"/>
      <c r="F88" s="183"/>
      <c r="G88" s="229" t="s">
        <v>124</v>
      </c>
      <c r="H88" s="229"/>
      <c r="I88" s="183"/>
      <c r="J88" s="183"/>
      <c r="K88" s="189"/>
      <c r="L88" s="189"/>
      <c r="M88" s="189"/>
      <c r="N88" s="189"/>
      <c r="O88" s="189"/>
      <c r="P88" s="189"/>
      <c r="Q88" s="189"/>
      <c r="R88" s="190"/>
      <c r="S88" s="35"/>
      <c r="T88" s="35"/>
      <c r="U88" s="35"/>
    </row>
    <row r="89" spans="1:37" x14ac:dyDescent="0.4">
      <c r="A89" s="36"/>
      <c r="B89" s="239"/>
      <c r="C89" s="229" t="s">
        <v>125</v>
      </c>
      <c r="D89" s="229"/>
      <c r="E89" s="183"/>
      <c r="F89" s="183"/>
      <c r="G89" s="229" t="s">
        <v>125</v>
      </c>
      <c r="H89" s="229"/>
      <c r="I89" s="183"/>
      <c r="J89" s="183"/>
      <c r="K89" s="189"/>
      <c r="L89" s="189"/>
      <c r="M89" s="189"/>
      <c r="N89" s="189"/>
      <c r="O89" s="189"/>
      <c r="P89" s="189"/>
      <c r="Q89" s="189"/>
      <c r="R89" s="190"/>
      <c r="S89" s="35"/>
      <c r="T89" s="35"/>
      <c r="U89" s="35"/>
    </row>
    <row r="90" spans="1:37" x14ac:dyDescent="0.4">
      <c r="A90" s="36"/>
      <c r="B90" s="239"/>
      <c r="C90" s="241" t="s">
        <v>126</v>
      </c>
      <c r="D90" s="241"/>
      <c r="E90" s="184"/>
      <c r="F90" s="184"/>
      <c r="G90" s="241" t="s">
        <v>126</v>
      </c>
      <c r="H90" s="241"/>
      <c r="I90" s="184"/>
      <c r="J90" s="184"/>
      <c r="K90" s="193"/>
      <c r="L90" s="193"/>
      <c r="M90" s="193"/>
      <c r="N90" s="193"/>
      <c r="O90" s="193"/>
      <c r="P90" s="193"/>
      <c r="Q90" s="193"/>
      <c r="R90" s="194"/>
      <c r="S90" s="35"/>
      <c r="T90" s="35"/>
      <c r="U90" s="35"/>
    </row>
    <row r="91" spans="1:37" ht="27" thickBot="1" x14ac:dyDescent="0.45">
      <c r="A91" s="36"/>
      <c r="B91" s="240"/>
      <c r="C91" s="242" t="s">
        <v>127</v>
      </c>
      <c r="D91" s="242"/>
      <c r="E91" s="185"/>
      <c r="F91" s="185"/>
      <c r="G91" s="242" t="s">
        <v>127</v>
      </c>
      <c r="H91" s="242"/>
      <c r="I91" s="185"/>
      <c r="J91" s="185"/>
      <c r="K91" s="90"/>
      <c r="L91" s="90"/>
      <c r="M91" s="90"/>
      <c r="N91" s="90"/>
      <c r="O91" s="90"/>
      <c r="P91" s="90"/>
      <c r="Q91" s="90"/>
      <c r="R91" s="91"/>
      <c r="S91" s="35"/>
      <c r="T91" s="35"/>
      <c r="U91" s="35"/>
    </row>
    <row r="92" spans="1:37" ht="27" thickBot="1" x14ac:dyDescent="0.45">
      <c r="B92" s="74" t="s">
        <v>220</v>
      </c>
      <c r="C92" s="210" t="s">
        <v>221</v>
      </c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1"/>
    </row>
  </sheetData>
  <sortState ref="A63:Z64">
    <sortCondition ref="A63:A64"/>
  </sortState>
  <mergeCells count="31">
    <mergeCell ref="G89:H89"/>
    <mergeCell ref="G90:H90"/>
    <mergeCell ref="G91:H91"/>
    <mergeCell ref="C92:R92"/>
    <mergeCell ref="C87:D87"/>
    <mergeCell ref="C88:D88"/>
    <mergeCell ref="A1:S1"/>
    <mergeCell ref="A2:S2"/>
    <mergeCell ref="B74:B75"/>
    <mergeCell ref="C74:R74"/>
    <mergeCell ref="C75:R75"/>
    <mergeCell ref="D4:S4"/>
    <mergeCell ref="D5:S5"/>
    <mergeCell ref="G87:H87"/>
    <mergeCell ref="G88:H88"/>
    <mergeCell ref="C89:D89"/>
    <mergeCell ref="C90:D90"/>
    <mergeCell ref="C79:R79"/>
    <mergeCell ref="C80:R80"/>
    <mergeCell ref="B84:B86"/>
    <mergeCell ref="C86:R86"/>
    <mergeCell ref="B87:B91"/>
    <mergeCell ref="C91:D91"/>
    <mergeCell ref="C83:R83"/>
    <mergeCell ref="C81:R81"/>
    <mergeCell ref="C82:R82"/>
    <mergeCell ref="B77:B80"/>
    <mergeCell ref="C77:R77"/>
    <mergeCell ref="C78:R78"/>
    <mergeCell ref="C84:R84"/>
    <mergeCell ref="C85:R85"/>
  </mergeCells>
  <pageMargins left="0.25" right="0.25" top="0.75" bottom="0.75" header="0.3" footer="0.3"/>
  <pageSetup paperSize="9" scale="38" fitToHeight="0" orientation="landscape" r:id="rId1"/>
  <headerFooter>
    <oddHeader>&amp;C&amp;G</oddHeader>
    <oddFooter>&amp;CANNEXURE "H3"&amp;RPAGE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103"/>
  <sheetViews>
    <sheetView zoomScale="55" zoomScaleNormal="55" workbookViewId="0">
      <pane xSplit="4" ySplit="9" topLeftCell="G10" activePane="bottomRight" state="frozen"/>
      <selection pane="topRight" activeCell="G1" sqref="G1"/>
      <selection pane="bottomLeft" activeCell="A11" sqref="A11"/>
      <selection pane="bottomRight" activeCell="G10" sqref="G10"/>
    </sheetView>
  </sheetViews>
  <sheetFormatPr defaultColWidth="9.28515625" defaultRowHeight="26.25" x14ac:dyDescent="0.4"/>
  <cols>
    <col min="1" max="1" width="20.7109375" style="1" customWidth="1"/>
    <col min="2" max="2" width="98.7109375" style="1" customWidth="1"/>
    <col min="3" max="6" width="23.42578125" style="15" hidden="1" customWidth="1"/>
    <col min="7" max="8" width="23.42578125" style="15" customWidth="1"/>
    <col min="9" max="9" width="20.7109375" style="15" bestFit="1" customWidth="1"/>
    <col min="10" max="10" width="20.7109375" style="15" customWidth="1"/>
    <col min="11" max="11" width="17.5703125" style="15" bestFit="1" customWidth="1"/>
    <col min="12" max="19" width="17.7109375" style="15" customWidth="1"/>
    <col min="20" max="21" width="9.28515625" style="1" customWidth="1"/>
    <col min="22" max="23" width="9.28515625" style="1"/>
    <col min="24" max="24" width="21.28515625" style="1" customWidth="1"/>
    <col min="25" max="16384" width="9.28515625" style="1"/>
  </cols>
  <sheetData>
    <row r="1" spans="1:21" ht="47.25" thickBot="1" x14ac:dyDescent="0.7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48"/>
      <c r="U1" s="48"/>
    </row>
    <row r="2" spans="1:21" ht="82.5" customHeight="1" thickBot="1" x14ac:dyDescent="0.45">
      <c r="A2" s="202" t="s">
        <v>119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4" spans="1:21" x14ac:dyDescent="0.4">
      <c r="B4" s="26" t="s">
        <v>98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1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21" x14ac:dyDescent="0.4">
      <c r="B6" s="26" t="s">
        <v>157</v>
      </c>
      <c r="D6" s="2">
        <f>SUM(99.41*0.05)+99.41</f>
        <v>104.3805</v>
      </c>
      <c r="E6" s="3"/>
      <c r="F6" s="3"/>
      <c r="G6" s="2">
        <f>SUM(99.41*0.05)+99.41</f>
        <v>104.3805</v>
      </c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x14ac:dyDescent="0.4">
      <c r="B7" s="26" t="s">
        <v>158</v>
      </c>
      <c r="D7" s="2">
        <f>SUM(180.52*0.05)+180.52</f>
        <v>189.54600000000002</v>
      </c>
      <c r="E7" s="3"/>
      <c r="F7" s="3"/>
      <c r="G7" s="2">
        <f>SUM(180.52*0.05)+180.52</f>
        <v>189.54600000000002</v>
      </c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9" spans="1:21" s="20" customFormat="1" ht="126" x14ac:dyDescent="0.25">
      <c r="A9" s="16" t="s">
        <v>0</v>
      </c>
      <c r="B9" s="16" t="s">
        <v>60</v>
      </c>
      <c r="C9" s="17" t="s">
        <v>89</v>
      </c>
      <c r="D9" s="17" t="s">
        <v>172</v>
      </c>
      <c r="E9" s="16" t="s">
        <v>170</v>
      </c>
      <c r="F9" s="16" t="s">
        <v>171</v>
      </c>
      <c r="G9" s="16" t="s">
        <v>215</v>
      </c>
      <c r="H9" s="16" t="s">
        <v>188</v>
      </c>
      <c r="I9" s="16" t="s">
        <v>174</v>
      </c>
      <c r="J9" s="16" t="s">
        <v>195</v>
      </c>
      <c r="K9" s="17" t="s">
        <v>173</v>
      </c>
      <c r="L9" s="17" t="s">
        <v>176</v>
      </c>
      <c r="M9" s="17" t="s">
        <v>177</v>
      </c>
      <c r="N9" s="17" t="s">
        <v>183</v>
      </c>
      <c r="O9" s="17" t="s">
        <v>184</v>
      </c>
      <c r="P9" s="17" t="s">
        <v>185</v>
      </c>
      <c r="Q9" s="17" t="s">
        <v>186</v>
      </c>
      <c r="R9" s="17" t="s">
        <v>182</v>
      </c>
      <c r="S9" s="17" t="s">
        <v>187</v>
      </c>
    </row>
    <row r="10" spans="1:21" s="94" customFormat="1" x14ac:dyDescent="0.4">
      <c r="A10" s="284">
        <v>3089</v>
      </c>
      <c r="B10" s="180" t="s">
        <v>203</v>
      </c>
      <c r="C10" s="285"/>
      <c r="D10" s="285"/>
      <c r="E10" s="64"/>
      <c r="F10" s="64"/>
      <c r="G10" s="64">
        <f>SUM(37.49*45)*4.3333</f>
        <v>7310.4937650000011</v>
      </c>
      <c r="H10" s="64">
        <f>SUM(37.49*45)*4.3333</f>
        <v>7310.4937650000011</v>
      </c>
      <c r="I10" s="64">
        <f>+H10/4.3333</f>
        <v>1687.0500000000002</v>
      </c>
      <c r="J10" s="64">
        <f>+I10/45</f>
        <v>37.49</v>
      </c>
      <c r="K10" s="64">
        <v>120</v>
      </c>
      <c r="L10" s="64">
        <v>27.836130000000001</v>
      </c>
      <c r="M10" s="64">
        <v>79.323509999999999</v>
      </c>
      <c r="N10" s="285">
        <f>+G10*0.013</f>
        <v>95.036418945000008</v>
      </c>
      <c r="O10" s="285">
        <f>+G10*0.013</f>
        <v>95.036418945000008</v>
      </c>
      <c r="P10" s="285">
        <f>+G10*0.06</f>
        <v>438.62962590000006</v>
      </c>
      <c r="Q10" s="285">
        <f>+G10*0.06</f>
        <v>438.62962590000006</v>
      </c>
      <c r="R10" s="285">
        <f>+H10*0.005</f>
        <v>36.552468825000005</v>
      </c>
      <c r="S10" s="285">
        <f>+H10*0.005</f>
        <v>36.552468825000005</v>
      </c>
    </row>
    <row r="11" spans="1:21" s="94" customFormat="1" x14ac:dyDescent="0.4">
      <c r="A11" s="92">
        <v>2002</v>
      </c>
      <c r="B11" s="93" t="s">
        <v>3</v>
      </c>
      <c r="C11" s="64">
        <v>2209.3346799999999</v>
      </c>
      <c r="D11" s="64">
        <f>SUM(C11*0.06)+C11</f>
        <v>2341.8947607999999</v>
      </c>
      <c r="E11" s="64">
        <f>+D11/4.3333</f>
        <v>540.44140973392098</v>
      </c>
      <c r="F11" s="64">
        <f t="shared" ref="F11" si="0">+E11/45</f>
        <v>12.009809105198244</v>
      </c>
      <c r="G11" s="64">
        <f>SUM(D11*0.06)+D11</f>
        <v>2482.4084464479997</v>
      </c>
      <c r="H11" s="64">
        <f>SUM(20*45)*4.3333</f>
        <v>3899.9700000000003</v>
      </c>
      <c r="I11" s="64">
        <f>+H11/4.3333</f>
        <v>900</v>
      </c>
      <c r="J11" s="64">
        <f>+I11/45</f>
        <v>20</v>
      </c>
      <c r="K11" s="64">
        <v>120</v>
      </c>
      <c r="L11" s="64">
        <v>27.836130000000001</v>
      </c>
      <c r="M11" s="64">
        <v>79.323509999999999</v>
      </c>
      <c r="N11" s="285">
        <f t="shared" ref="N11:N26" si="1">+G11*0.013</f>
        <v>32.271309803823996</v>
      </c>
      <c r="O11" s="285">
        <f t="shared" ref="O11:O26" si="2">+G11*0.013</f>
        <v>32.271309803823996</v>
      </c>
      <c r="P11" s="285">
        <f t="shared" ref="P11:P26" si="3">+G11*0.06</f>
        <v>148.94450678687997</v>
      </c>
      <c r="Q11" s="285">
        <f t="shared" ref="Q11:Q26" si="4">+G11*0.06</f>
        <v>148.94450678687997</v>
      </c>
      <c r="R11" s="285">
        <f t="shared" ref="R11:R26" si="5">+H11*0.005</f>
        <v>19.499850000000002</v>
      </c>
      <c r="S11" s="285">
        <f t="shared" ref="S11:S26" si="6">+H11*0.005</f>
        <v>19.499850000000002</v>
      </c>
    </row>
    <row r="12" spans="1:21" s="94" customFormat="1" x14ac:dyDescent="0.4">
      <c r="A12" s="92">
        <v>2004</v>
      </c>
      <c r="B12" s="93" t="s">
        <v>1</v>
      </c>
      <c r="C12" s="64">
        <v>2840.5731599999999</v>
      </c>
      <c r="D12" s="64">
        <f t="shared" ref="D12:D66" si="7">SUM(C12*0.06)+C12</f>
        <v>3011.0075495999999</v>
      </c>
      <c r="E12" s="64">
        <f t="shared" ref="E12:E18" si="8">+D12/4.3333</f>
        <v>694.85324108646978</v>
      </c>
      <c r="F12" s="64">
        <f t="shared" ref="F12:F18" si="9">+E12/45</f>
        <v>15.441183135254883</v>
      </c>
      <c r="G12" s="64">
        <f>SUM(D12*0.06)+D12</f>
        <v>3191.6680025759997</v>
      </c>
      <c r="H12" s="64">
        <f>SUM(20*45)*4.3333</f>
        <v>3899.9700000000003</v>
      </c>
      <c r="I12" s="64">
        <f t="shared" ref="I12:I65" si="10">+H12/4.3333</f>
        <v>900</v>
      </c>
      <c r="J12" s="64">
        <f t="shared" ref="J12:J65" si="11">+I12/45</f>
        <v>20</v>
      </c>
      <c r="K12" s="64">
        <v>120</v>
      </c>
      <c r="L12" s="64">
        <v>27.836130000000001</v>
      </c>
      <c r="M12" s="64">
        <v>79.323509999999999</v>
      </c>
      <c r="N12" s="285">
        <f t="shared" si="1"/>
        <v>41.491684033487992</v>
      </c>
      <c r="O12" s="285">
        <f t="shared" si="2"/>
        <v>41.491684033487992</v>
      </c>
      <c r="P12" s="285">
        <f t="shared" si="3"/>
        <v>191.50008015455998</v>
      </c>
      <c r="Q12" s="285">
        <f t="shared" si="4"/>
        <v>191.50008015455998</v>
      </c>
      <c r="R12" s="285">
        <f t="shared" si="5"/>
        <v>19.499850000000002</v>
      </c>
      <c r="S12" s="285">
        <f t="shared" si="6"/>
        <v>19.499850000000002</v>
      </c>
    </row>
    <row r="13" spans="1:21" s="94" customFormat="1" x14ac:dyDescent="0.4">
      <c r="A13" s="92">
        <v>2006</v>
      </c>
      <c r="B13" s="93" t="s">
        <v>2</v>
      </c>
      <c r="C13" s="64">
        <v>4734.2886000000008</v>
      </c>
      <c r="D13" s="64">
        <f t="shared" si="7"/>
        <v>5018.3459160000011</v>
      </c>
      <c r="E13" s="64">
        <f t="shared" si="8"/>
        <v>1158.0887351441168</v>
      </c>
      <c r="F13" s="64">
        <f t="shared" si="9"/>
        <v>25.735305225424817</v>
      </c>
      <c r="G13" s="64">
        <f>SUM(D13*0.06)+D13</f>
        <v>5319.446670960001</v>
      </c>
      <c r="H13" s="64">
        <f t="shared" ref="H13:H62" si="12">SUM(D13*0.06)+D13</f>
        <v>5319.446670960001</v>
      </c>
      <c r="I13" s="64">
        <f t="shared" si="10"/>
        <v>1227.5740592527636</v>
      </c>
      <c r="J13" s="64">
        <f t="shared" si="11"/>
        <v>27.279423538950304</v>
      </c>
      <c r="K13" s="64">
        <v>120</v>
      </c>
      <c r="L13" s="64">
        <v>27.836130000000001</v>
      </c>
      <c r="M13" s="64">
        <v>79.323509999999999</v>
      </c>
      <c r="N13" s="285">
        <f t="shared" si="1"/>
        <v>69.152806722480008</v>
      </c>
      <c r="O13" s="285">
        <f t="shared" si="2"/>
        <v>69.152806722480008</v>
      </c>
      <c r="P13" s="285">
        <f t="shared" si="3"/>
        <v>319.16680025760007</v>
      </c>
      <c r="Q13" s="285">
        <f t="shared" si="4"/>
        <v>319.16680025760007</v>
      </c>
      <c r="R13" s="285">
        <f t="shared" si="5"/>
        <v>26.597233354800007</v>
      </c>
      <c r="S13" s="285">
        <f t="shared" si="6"/>
        <v>26.597233354800007</v>
      </c>
    </row>
    <row r="14" spans="1:21" s="94" customFormat="1" x14ac:dyDescent="0.4">
      <c r="A14" s="92">
        <v>3036</v>
      </c>
      <c r="B14" s="180" t="s">
        <v>199</v>
      </c>
      <c r="C14" s="64">
        <v>1410.6348560000001</v>
      </c>
      <c r="D14" s="64">
        <f>SUM(C14*0.06)+C14</f>
        <v>1495.2729473600002</v>
      </c>
      <c r="E14" s="64">
        <f>+D14/4.3333</f>
        <v>345.06564220340158</v>
      </c>
      <c r="F14" s="64">
        <f>+E14/45</f>
        <v>7.6681253822978128</v>
      </c>
      <c r="G14" s="64">
        <f>SUM(D14*0.06)+D14</f>
        <v>1584.9893242016003</v>
      </c>
      <c r="H14" s="64">
        <f t="shared" ref="H14:H50" si="13"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>
        <v>27.836130000000001</v>
      </c>
      <c r="M14" s="64">
        <v>66.802260000000004</v>
      </c>
      <c r="N14" s="285">
        <f t="shared" si="1"/>
        <v>20.604861214620804</v>
      </c>
      <c r="O14" s="285">
        <f t="shared" si="2"/>
        <v>20.604861214620804</v>
      </c>
      <c r="P14" s="285">
        <f t="shared" si="3"/>
        <v>95.09935945209601</v>
      </c>
      <c r="Q14" s="285">
        <f t="shared" si="4"/>
        <v>95.09935945209601</v>
      </c>
      <c r="R14" s="285">
        <f t="shared" si="5"/>
        <v>19.499850000000002</v>
      </c>
      <c r="S14" s="285">
        <f t="shared" si="6"/>
        <v>19.499850000000002</v>
      </c>
    </row>
    <row r="15" spans="1:21" s="94" customFormat="1" x14ac:dyDescent="0.4">
      <c r="A15" s="92">
        <v>3034</v>
      </c>
      <c r="B15" s="180" t="s">
        <v>200</v>
      </c>
      <c r="C15" s="64">
        <v>2170.2221640000002</v>
      </c>
      <c r="D15" s="64">
        <f>SUM(C15*0.06)+C15</f>
        <v>2300.4354938400002</v>
      </c>
      <c r="E15" s="64">
        <f>+D15/4.3333</f>
        <v>530.87381299240758</v>
      </c>
      <c r="F15" s="64">
        <f>+E15/45</f>
        <v>11.797195844275723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>+I15/45</f>
        <v>25.05</v>
      </c>
      <c r="K15" s="64">
        <v>120</v>
      </c>
      <c r="L15" s="64">
        <v>27.836130000000001</v>
      </c>
      <c r="M15" s="64">
        <v>66.802260000000004</v>
      </c>
      <c r="N15" s="285">
        <f t="shared" si="1"/>
        <v>63.501261525000004</v>
      </c>
      <c r="O15" s="285">
        <f t="shared" si="2"/>
        <v>63.501261525000004</v>
      </c>
      <c r="P15" s="285">
        <f t="shared" si="3"/>
        <v>293.08274550000004</v>
      </c>
      <c r="Q15" s="285">
        <f t="shared" si="4"/>
        <v>293.08274550000004</v>
      </c>
      <c r="R15" s="285">
        <f t="shared" si="5"/>
        <v>24.423562125000004</v>
      </c>
      <c r="S15" s="285">
        <f t="shared" si="6"/>
        <v>24.423562125000004</v>
      </c>
    </row>
    <row r="16" spans="1:21" s="94" customFormat="1" ht="27" customHeight="1" x14ac:dyDescent="0.4">
      <c r="A16" s="92">
        <v>3020</v>
      </c>
      <c r="B16" s="286" t="s">
        <v>201</v>
      </c>
      <c r="C16" s="64">
        <v>3044.9447639999999</v>
      </c>
      <c r="D16" s="64">
        <f>SUM(C16*0.06)+C16</f>
        <v>3227.64144984</v>
      </c>
      <c r="E16" s="64">
        <f t="shared" si="8"/>
        <v>744.84606416357042</v>
      </c>
      <c r="F16" s="64">
        <f t="shared" si="9"/>
        <v>16.552134759190455</v>
      </c>
      <c r="G16" s="64">
        <f t="shared" ref="G16:G67" si="14">SUM(D16*0.06)+D16</f>
        <v>3421.2999368303999</v>
      </c>
      <c r="H16" s="64">
        <f>SUM(20*45)*4.3333</f>
        <v>3899.9700000000003</v>
      </c>
      <c r="I16" s="64">
        <f t="shared" si="10"/>
        <v>900</v>
      </c>
      <c r="J16" s="64">
        <f t="shared" si="11"/>
        <v>20</v>
      </c>
      <c r="K16" s="64">
        <v>120</v>
      </c>
      <c r="L16" s="64">
        <v>27.836130000000001</v>
      </c>
      <c r="M16" s="64">
        <v>66.802260000000004</v>
      </c>
      <c r="N16" s="285">
        <f t="shared" si="1"/>
        <v>44.4768991787952</v>
      </c>
      <c r="O16" s="285">
        <f t="shared" si="2"/>
        <v>44.4768991787952</v>
      </c>
      <c r="P16" s="285">
        <f t="shared" si="3"/>
        <v>205.27799620982398</v>
      </c>
      <c r="Q16" s="285">
        <f t="shared" si="4"/>
        <v>205.27799620982398</v>
      </c>
      <c r="R16" s="285">
        <f t="shared" si="5"/>
        <v>19.499850000000002</v>
      </c>
      <c r="S16" s="285">
        <f t="shared" si="6"/>
        <v>19.499850000000002</v>
      </c>
    </row>
    <row r="17" spans="1:19" s="94" customFormat="1" x14ac:dyDescent="0.4">
      <c r="A17" s="92">
        <v>3014</v>
      </c>
      <c r="B17" s="180" t="s">
        <v>202</v>
      </c>
      <c r="C17" s="64">
        <v>3837.6445639999997</v>
      </c>
      <c r="D17" s="64">
        <f t="shared" si="7"/>
        <v>4067.9032378399997</v>
      </c>
      <c r="E17" s="64">
        <f t="shared" si="8"/>
        <v>938.75412222555542</v>
      </c>
      <c r="F17" s="64">
        <f t="shared" si="9"/>
        <v>20.861202716123454</v>
      </c>
      <c r="G17" s="64">
        <f t="shared" si="14"/>
        <v>4311.9774321103996</v>
      </c>
      <c r="H17" s="64">
        <f t="shared" si="12"/>
        <v>4311.9774321103996</v>
      </c>
      <c r="I17" s="64">
        <f t="shared" si="10"/>
        <v>995.07936955908872</v>
      </c>
      <c r="J17" s="64">
        <f t="shared" si="11"/>
        <v>22.11287487909086</v>
      </c>
      <c r="K17" s="64">
        <v>120</v>
      </c>
      <c r="L17" s="64">
        <v>27.836130000000001</v>
      </c>
      <c r="M17" s="64">
        <v>66.802260000000004</v>
      </c>
      <c r="N17" s="285">
        <f t="shared" si="1"/>
        <v>56.055706617435192</v>
      </c>
      <c r="O17" s="285">
        <f t="shared" si="2"/>
        <v>56.055706617435192</v>
      </c>
      <c r="P17" s="285">
        <f t="shared" si="3"/>
        <v>258.71864592662399</v>
      </c>
      <c r="Q17" s="285">
        <f t="shared" si="4"/>
        <v>258.71864592662399</v>
      </c>
      <c r="R17" s="285">
        <f t="shared" si="5"/>
        <v>21.559887160551998</v>
      </c>
      <c r="S17" s="285">
        <f t="shared" si="6"/>
        <v>21.559887160551998</v>
      </c>
    </row>
    <row r="18" spans="1:19" s="94" customFormat="1" x14ac:dyDescent="0.4">
      <c r="A18" s="92">
        <v>3022</v>
      </c>
      <c r="B18" s="93" t="s">
        <v>4</v>
      </c>
      <c r="C18" s="64">
        <v>2574.3586120000004</v>
      </c>
      <c r="D18" s="64">
        <f t="shared" si="7"/>
        <v>2728.8201287200004</v>
      </c>
      <c r="E18" s="64">
        <f t="shared" si="8"/>
        <v>629.7325661089701</v>
      </c>
      <c r="F18" s="64">
        <f t="shared" si="9"/>
        <v>13.99405702464378</v>
      </c>
      <c r="G18" s="64">
        <f t="shared" si="14"/>
        <v>2892.5493364432004</v>
      </c>
      <c r="H18" s="64">
        <f>SUM(20*45)*4.3333</f>
        <v>3899.9700000000003</v>
      </c>
      <c r="I18" s="64">
        <f t="shared" si="10"/>
        <v>900</v>
      </c>
      <c r="J18" s="64">
        <f t="shared" si="11"/>
        <v>20</v>
      </c>
      <c r="K18" s="64">
        <v>120</v>
      </c>
      <c r="L18" s="64">
        <v>27.836130000000001</v>
      </c>
      <c r="M18" s="64">
        <v>66.802260000000004</v>
      </c>
      <c r="N18" s="285">
        <f t="shared" si="1"/>
        <v>37.603141373761602</v>
      </c>
      <c r="O18" s="285">
        <f t="shared" si="2"/>
        <v>37.603141373761602</v>
      </c>
      <c r="P18" s="285">
        <f t="shared" si="3"/>
        <v>173.55296018659203</v>
      </c>
      <c r="Q18" s="285">
        <f t="shared" si="4"/>
        <v>173.55296018659203</v>
      </c>
      <c r="R18" s="285">
        <f t="shared" si="5"/>
        <v>19.499850000000002</v>
      </c>
      <c r="S18" s="285">
        <f t="shared" si="6"/>
        <v>19.499850000000002</v>
      </c>
    </row>
    <row r="19" spans="1:19" s="94" customFormat="1" x14ac:dyDescent="0.4">
      <c r="A19" s="92">
        <v>4018</v>
      </c>
      <c r="B19" s="93" t="s">
        <v>160</v>
      </c>
      <c r="C19" s="64"/>
      <c r="D19" s="287"/>
      <c r="E19" s="287"/>
      <c r="F19" s="287"/>
      <c r="G19" s="64">
        <f>SUM(20*45)*4.3333</f>
        <v>3899.9700000000003</v>
      </c>
      <c r="H19" s="64">
        <f>SUM(20*45)*4.3333</f>
        <v>3899.9700000000003</v>
      </c>
      <c r="I19" s="64">
        <f t="shared" si="10"/>
        <v>900</v>
      </c>
      <c r="J19" s="64">
        <f t="shared" si="11"/>
        <v>20</v>
      </c>
      <c r="K19" s="64">
        <v>120</v>
      </c>
      <c r="L19" s="64">
        <v>27.836130000000001</v>
      </c>
      <c r="M19" s="64">
        <v>66.802260000000004</v>
      </c>
      <c r="N19" s="285">
        <f t="shared" si="1"/>
        <v>50.69961</v>
      </c>
      <c r="O19" s="285">
        <f t="shared" si="2"/>
        <v>50.69961</v>
      </c>
      <c r="P19" s="285">
        <f t="shared" si="3"/>
        <v>233.9982</v>
      </c>
      <c r="Q19" s="285">
        <f t="shared" si="4"/>
        <v>233.9982</v>
      </c>
      <c r="R19" s="285">
        <f t="shared" si="5"/>
        <v>19.499850000000002</v>
      </c>
      <c r="S19" s="285">
        <f t="shared" si="6"/>
        <v>19.499850000000002</v>
      </c>
    </row>
    <row r="20" spans="1:19" s="94" customFormat="1" x14ac:dyDescent="0.4">
      <c r="A20" s="92">
        <v>2010</v>
      </c>
      <c r="B20" s="93" t="s">
        <v>5</v>
      </c>
      <c r="C20" s="64">
        <v>2733.8199240000004</v>
      </c>
      <c r="D20" s="64">
        <f t="shared" si="7"/>
        <v>2897.8491194400003</v>
      </c>
      <c r="E20" s="64">
        <f t="shared" ref="E20:E70" si="15">+D20/4.3333</f>
        <v>668.73955632889488</v>
      </c>
      <c r="F20" s="64">
        <f t="shared" ref="F20:F42" si="16">+E20/45</f>
        <v>14.860879029530997</v>
      </c>
      <c r="G20" s="64">
        <f t="shared" si="14"/>
        <v>3071.7200666064005</v>
      </c>
      <c r="H20" s="64">
        <f t="shared" ref="H20:H26" si="17">SUM(20*45)*4.3333</f>
        <v>3899.9700000000003</v>
      </c>
      <c r="I20" s="64">
        <f t="shared" si="10"/>
        <v>900</v>
      </c>
      <c r="J20" s="64">
        <f t="shared" si="11"/>
        <v>20</v>
      </c>
      <c r="K20" s="64">
        <v>120</v>
      </c>
      <c r="L20" s="64">
        <v>16.706130000000002</v>
      </c>
      <c r="M20" s="64">
        <v>33.401130000000002</v>
      </c>
      <c r="N20" s="285">
        <f t="shared" si="1"/>
        <v>39.932360865883204</v>
      </c>
      <c r="O20" s="285">
        <f t="shared" si="2"/>
        <v>39.932360865883204</v>
      </c>
      <c r="P20" s="285">
        <f t="shared" si="3"/>
        <v>184.30320399638401</v>
      </c>
      <c r="Q20" s="285">
        <f t="shared" si="4"/>
        <v>184.30320399638401</v>
      </c>
      <c r="R20" s="285">
        <f t="shared" si="5"/>
        <v>19.499850000000002</v>
      </c>
      <c r="S20" s="285">
        <f t="shared" si="6"/>
        <v>19.499850000000002</v>
      </c>
    </row>
    <row r="21" spans="1:19" s="94" customFormat="1" x14ac:dyDescent="0.4">
      <c r="A21" s="92">
        <v>2012</v>
      </c>
      <c r="B21" s="93" t="s">
        <v>8</v>
      </c>
      <c r="C21" s="64">
        <v>2870.2923800000003</v>
      </c>
      <c r="D21" s="64">
        <f>SUM(C21*0.06)+C21</f>
        <v>3042.5099228000004</v>
      </c>
      <c r="E21" s="64">
        <f t="shared" si="15"/>
        <v>702.12307543904183</v>
      </c>
      <c r="F21" s="64">
        <f t="shared" si="16"/>
        <v>15.602735009756485</v>
      </c>
      <c r="G21" s="64">
        <f t="shared" si="14"/>
        <v>3225.0605181680003</v>
      </c>
      <c r="H21" s="64">
        <f t="shared" si="17"/>
        <v>3899.9700000000003</v>
      </c>
      <c r="I21" s="64">
        <f t="shared" si="10"/>
        <v>900</v>
      </c>
      <c r="J21" s="64">
        <f t="shared" si="11"/>
        <v>20</v>
      </c>
      <c r="K21" s="64">
        <v>120</v>
      </c>
      <c r="L21" s="64">
        <v>16.706130000000002</v>
      </c>
      <c r="M21" s="64">
        <v>33.401130000000002</v>
      </c>
      <c r="N21" s="285">
        <f t="shared" si="1"/>
        <v>41.925786736184001</v>
      </c>
      <c r="O21" s="285">
        <f t="shared" si="2"/>
        <v>41.925786736184001</v>
      </c>
      <c r="P21" s="285">
        <f t="shared" si="3"/>
        <v>193.50363109008001</v>
      </c>
      <c r="Q21" s="285">
        <f t="shared" si="4"/>
        <v>193.50363109008001</v>
      </c>
      <c r="R21" s="285">
        <f t="shared" si="5"/>
        <v>19.499850000000002</v>
      </c>
      <c r="S21" s="285">
        <f t="shared" si="6"/>
        <v>19.499850000000002</v>
      </c>
    </row>
    <row r="22" spans="1:19" s="94" customFormat="1" x14ac:dyDescent="0.4">
      <c r="A22" s="92">
        <v>2014</v>
      </c>
      <c r="B22" s="93" t="s">
        <v>7</v>
      </c>
      <c r="C22" s="64">
        <v>3008.1468639999998</v>
      </c>
      <c r="D22" s="64">
        <f>SUM(C22*0.06)+C22</f>
        <v>3188.6356758399997</v>
      </c>
      <c r="E22" s="64">
        <f t="shared" si="15"/>
        <v>735.84466246048032</v>
      </c>
      <c r="F22" s="64">
        <f t="shared" si="16"/>
        <v>16.352103610232895</v>
      </c>
      <c r="G22" s="64">
        <f t="shared" si="14"/>
        <v>3379.9538163903999</v>
      </c>
      <c r="H22" s="64">
        <f t="shared" si="17"/>
        <v>3899.9700000000003</v>
      </c>
      <c r="I22" s="64">
        <f t="shared" si="10"/>
        <v>900</v>
      </c>
      <c r="J22" s="64">
        <f t="shared" si="11"/>
        <v>20</v>
      </c>
      <c r="K22" s="64">
        <v>120</v>
      </c>
      <c r="L22" s="64">
        <v>16.706130000000002</v>
      </c>
      <c r="M22" s="64">
        <v>33.401130000000002</v>
      </c>
      <c r="N22" s="285">
        <f t="shared" si="1"/>
        <v>43.939399613075196</v>
      </c>
      <c r="O22" s="285">
        <f t="shared" si="2"/>
        <v>43.939399613075196</v>
      </c>
      <c r="P22" s="285">
        <f t="shared" si="3"/>
        <v>202.79722898342399</v>
      </c>
      <c r="Q22" s="285">
        <f t="shared" si="4"/>
        <v>202.79722898342399</v>
      </c>
      <c r="R22" s="285">
        <f t="shared" si="5"/>
        <v>19.499850000000002</v>
      </c>
      <c r="S22" s="285">
        <f t="shared" si="6"/>
        <v>19.499850000000002</v>
      </c>
    </row>
    <row r="23" spans="1:19" s="94" customFormat="1" x14ac:dyDescent="0.4">
      <c r="A23" s="92">
        <v>2020</v>
      </c>
      <c r="B23" s="180" t="s">
        <v>162</v>
      </c>
      <c r="C23" s="64">
        <v>4702.4907199999998</v>
      </c>
      <c r="D23" s="64">
        <f t="shared" si="7"/>
        <v>4984.6401631999997</v>
      </c>
      <c r="E23" s="64">
        <f t="shared" si="15"/>
        <v>1150.3104246648049</v>
      </c>
      <c r="F23" s="64">
        <f t="shared" si="16"/>
        <v>25.56245388144011</v>
      </c>
      <c r="G23" s="64">
        <f t="shared" si="14"/>
        <v>5283.7185729919993</v>
      </c>
      <c r="H23" s="64">
        <f t="shared" si="17"/>
        <v>3899.9700000000003</v>
      </c>
      <c r="I23" s="64">
        <f t="shared" si="10"/>
        <v>900</v>
      </c>
      <c r="J23" s="64">
        <f t="shared" si="11"/>
        <v>20</v>
      </c>
      <c r="K23" s="64">
        <v>120</v>
      </c>
      <c r="L23" s="64">
        <v>27.836130000000001</v>
      </c>
      <c r="M23" s="64">
        <v>79.323509999999999</v>
      </c>
      <c r="N23" s="285">
        <f t="shared" si="1"/>
        <v>68.688341448895983</v>
      </c>
      <c r="O23" s="285">
        <f t="shared" si="2"/>
        <v>68.688341448895983</v>
      </c>
      <c r="P23" s="285">
        <f t="shared" si="3"/>
        <v>317.02311437951994</v>
      </c>
      <c r="Q23" s="285">
        <f t="shared" si="4"/>
        <v>317.02311437951994</v>
      </c>
      <c r="R23" s="285">
        <f t="shared" si="5"/>
        <v>19.499850000000002</v>
      </c>
      <c r="S23" s="285">
        <f t="shared" si="6"/>
        <v>19.499850000000002</v>
      </c>
    </row>
    <row r="24" spans="1:19" s="94" customFormat="1" x14ac:dyDescent="0.4">
      <c r="A24" s="92">
        <v>2022</v>
      </c>
      <c r="B24" s="93" t="s">
        <v>9</v>
      </c>
      <c r="C24" s="64">
        <v>5339.414616</v>
      </c>
      <c r="D24" s="64">
        <f t="shared" si="7"/>
        <v>5659.7794929600004</v>
      </c>
      <c r="E24" s="64">
        <f t="shared" si="15"/>
        <v>1306.1130069369765</v>
      </c>
      <c r="F24" s="64">
        <f t="shared" si="16"/>
        <v>29.024733487488366</v>
      </c>
      <c r="G24" s="64">
        <f t="shared" si="14"/>
        <v>5999.3662625376001</v>
      </c>
      <c r="H24" s="64">
        <f t="shared" si="17"/>
        <v>3899.9700000000003</v>
      </c>
      <c r="I24" s="64">
        <f t="shared" si="10"/>
        <v>900</v>
      </c>
      <c r="J24" s="64">
        <f t="shared" si="11"/>
        <v>20</v>
      </c>
      <c r="K24" s="64">
        <v>120</v>
      </c>
      <c r="L24" s="64">
        <v>27.836130000000001</v>
      </c>
      <c r="M24" s="64">
        <v>79.323509999999999</v>
      </c>
      <c r="N24" s="285">
        <f t="shared" si="1"/>
        <v>77.991761412988794</v>
      </c>
      <c r="O24" s="285">
        <f t="shared" si="2"/>
        <v>77.991761412988794</v>
      </c>
      <c r="P24" s="285">
        <f t="shared" si="3"/>
        <v>359.96197575225597</v>
      </c>
      <c r="Q24" s="285">
        <f t="shared" si="4"/>
        <v>359.96197575225597</v>
      </c>
      <c r="R24" s="285">
        <f t="shared" si="5"/>
        <v>19.499850000000002</v>
      </c>
      <c r="S24" s="285">
        <f t="shared" si="6"/>
        <v>19.499850000000002</v>
      </c>
    </row>
    <row r="25" spans="1:19" s="94" customFormat="1" x14ac:dyDescent="0.4">
      <c r="A25" s="92">
        <v>2024</v>
      </c>
      <c r="B25" s="93" t="s">
        <v>11</v>
      </c>
      <c r="C25" s="64">
        <v>5606.8651239999999</v>
      </c>
      <c r="D25" s="64">
        <f>SUM(C25*0.06)+C25</f>
        <v>5943.2770314399995</v>
      </c>
      <c r="E25" s="64">
        <f t="shared" si="15"/>
        <v>1371.5360190709157</v>
      </c>
      <c r="F25" s="64">
        <f t="shared" si="16"/>
        <v>30.478578201575903</v>
      </c>
      <c r="G25" s="64">
        <f t="shared" si="14"/>
        <v>6299.8736533263991</v>
      </c>
      <c r="H25" s="64">
        <f t="shared" si="17"/>
        <v>3899.9700000000003</v>
      </c>
      <c r="I25" s="64">
        <f t="shared" si="10"/>
        <v>900</v>
      </c>
      <c r="J25" s="64">
        <f t="shared" si="11"/>
        <v>20</v>
      </c>
      <c r="K25" s="64">
        <v>120</v>
      </c>
      <c r="L25" s="64">
        <v>27.836130000000001</v>
      </c>
      <c r="M25" s="64">
        <v>79.323509999999999</v>
      </c>
      <c r="N25" s="285">
        <f t="shared" si="1"/>
        <v>81.898357493243182</v>
      </c>
      <c r="O25" s="285">
        <f t="shared" si="2"/>
        <v>81.898357493243182</v>
      </c>
      <c r="P25" s="285">
        <f t="shared" si="3"/>
        <v>377.99241919958394</v>
      </c>
      <c r="Q25" s="285">
        <f t="shared" si="4"/>
        <v>377.99241919958394</v>
      </c>
      <c r="R25" s="285">
        <f t="shared" si="5"/>
        <v>19.499850000000002</v>
      </c>
      <c r="S25" s="285">
        <f t="shared" si="6"/>
        <v>19.499850000000002</v>
      </c>
    </row>
    <row r="26" spans="1:19" s="94" customFormat="1" x14ac:dyDescent="0.4">
      <c r="A26" s="92">
        <v>2026</v>
      </c>
      <c r="B26" s="93" t="s">
        <v>10</v>
      </c>
      <c r="C26" s="64">
        <v>5873.7987759999996</v>
      </c>
      <c r="D26" s="64">
        <f>SUM(C26*0.06)+C26</f>
        <v>6226.2267025599995</v>
      </c>
      <c r="E26" s="64">
        <f t="shared" si="15"/>
        <v>1436.8325993030712</v>
      </c>
      <c r="F26" s="64">
        <f t="shared" si="16"/>
        <v>31.929613317846027</v>
      </c>
      <c r="G26" s="64">
        <f t="shared" si="14"/>
        <v>6599.800304713599</v>
      </c>
      <c r="H26" s="64">
        <f t="shared" si="17"/>
        <v>3899.9700000000003</v>
      </c>
      <c r="I26" s="64">
        <f t="shared" si="10"/>
        <v>900</v>
      </c>
      <c r="J26" s="64">
        <f t="shared" si="11"/>
        <v>20</v>
      </c>
      <c r="K26" s="64">
        <v>120</v>
      </c>
      <c r="L26" s="64">
        <v>27.836130000000001</v>
      </c>
      <c r="M26" s="64">
        <v>79.323509999999999</v>
      </c>
      <c r="N26" s="285">
        <f t="shared" si="1"/>
        <v>85.797403961276785</v>
      </c>
      <c r="O26" s="285">
        <f t="shared" si="2"/>
        <v>85.797403961276785</v>
      </c>
      <c r="P26" s="285">
        <f t="shared" si="3"/>
        <v>395.98801828281591</v>
      </c>
      <c r="Q26" s="285">
        <f t="shared" si="4"/>
        <v>395.98801828281591</v>
      </c>
      <c r="R26" s="285">
        <f t="shared" si="5"/>
        <v>19.499850000000002</v>
      </c>
      <c r="S26" s="285">
        <f t="shared" si="6"/>
        <v>19.499850000000002</v>
      </c>
    </row>
    <row r="27" spans="1:19" s="94" customFormat="1" x14ac:dyDescent="0.4">
      <c r="A27" s="92">
        <v>2046</v>
      </c>
      <c r="B27" s="180" t="s">
        <v>69</v>
      </c>
      <c r="C27" s="64">
        <v>2227.8516079999999</v>
      </c>
      <c r="D27" s="64">
        <f>SUM(C27*0.06)+C27</f>
        <v>2361.5227044799999</v>
      </c>
      <c r="E27" s="64">
        <f t="shared" si="15"/>
        <v>544.97097004130796</v>
      </c>
      <c r="F27" s="64">
        <f t="shared" si="16"/>
        <v>12.110466000917954</v>
      </c>
      <c r="G27" s="64"/>
      <c r="H27" s="64">
        <v>1304.3699999999999</v>
      </c>
      <c r="I27" s="64">
        <f t="shared" si="10"/>
        <v>301.01077700597693</v>
      </c>
      <c r="J27" s="64">
        <f t="shared" si="11"/>
        <v>6.6891283779105981</v>
      </c>
      <c r="K27" s="64">
        <v>120</v>
      </c>
      <c r="L27" s="64"/>
      <c r="M27" s="64"/>
      <c r="N27" s="64"/>
      <c r="O27" s="64"/>
      <c r="P27" s="64"/>
      <c r="Q27" s="64"/>
      <c r="R27" s="285">
        <f t="shared" ref="R27:R65" si="18">+H27*0.005</f>
        <v>6.5218499999999997</v>
      </c>
      <c r="S27" s="285">
        <f t="shared" ref="S27:S65" si="19">+H27*0.005</f>
        <v>6.5218499999999997</v>
      </c>
    </row>
    <row r="28" spans="1:19" s="94" customFormat="1" x14ac:dyDescent="0.4">
      <c r="A28" s="92">
        <v>2048</v>
      </c>
      <c r="B28" s="180" t="s">
        <v>66</v>
      </c>
      <c r="C28" s="64">
        <v>2571.1338799999999</v>
      </c>
      <c r="D28" s="64">
        <f t="shared" si="7"/>
        <v>2725.4019128</v>
      </c>
      <c r="E28" s="64">
        <f t="shared" si="15"/>
        <v>628.9437409826229</v>
      </c>
      <c r="F28" s="64">
        <f t="shared" si="16"/>
        <v>13.97652757739162</v>
      </c>
      <c r="G28" s="64"/>
      <c r="H28" s="64">
        <v>2606.88</v>
      </c>
      <c r="I28" s="64">
        <f t="shared" si="10"/>
        <v>601.59231994092261</v>
      </c>
      <c r="J28" s="64">
        <f t="shared" si="11"/>
        <v>13.368718220909392</v>
      </c>
      <c r="K28" s="64">
        <v>120</v>
      </c>
      <c r="L28" s="64"/>
      <c r="M28" s="64"/>
      <c r="N28" s="64"/>
      <c r="O28" s="64"/>
      <c r="P28" s="64"/>
      <c r="Q28" s="64"/>
      <c r="R28" s="285">
        <f t="shared" si="18"/>
        <v>13.034400000000002</v>
      </c>
      <c r="S28" s="285">
        <f t="shared" si="19"/>
        <v>13.034400000000002</v>
      </c>
    </row>
    <row r="29" spans="1:19" s="94" customFormat="1" x14ac:dyDescent="0.4">
      <c r="A29" s="92">
        <v>2050</v>
      </c>
      <c r="B29" s="180" t="s">
        <v>67</v>
      </c>
      <c r="C29" s="64">
        <v>2885.4609800000003</v>
      </c>
      <c r="D29" s="64">
        <f t="shared" si="7"/>
        <v>3058.5886388000004</v>
      </c>
      <c r="E29" s="64">
        <f t="shared" si="15"/>
        <v>705.83357690443779</v>
      </c>
      <c r="F29" s="64">
        <f t="shared" si="16"/>
        <v>15.685190597876396</v>
      </c>
      <c r="G29" s="64"/>
      <c r="H29" s="64">
        <v>4021.78</v>
      </c>
      <c r="I29" s="64">
        <f t="shared" si="10"/>
        <v>928.11021623243255</v>
      </c>
      <c r="J29" s="64">
        <f t="shared" si="11"/>
        <v>20.624671471831835</v>
      </c>
      <c r="K29" s="64">
        <v>120</v>
      </c>
      <c r="L29" s="64"/>
      <c r="M29" s="64"/>
      <c r="N29" s="64"/>
      <c r="O29" s="64"/>
      <c r="P29" s="64"/>
      <c r="Q29" s="64"/>
      <c r="R29" s="285">
        <f t="shared" si="18"/>
        <v>20.108900000000002</v>
      </c>
      <c r="S29" s="285">
        <f t="shared" si="19"/>
        <v>20.108900000000002</v>
      </c>
    </row>
    <row r="30" spans="1:19" s="94" customFormat="1" x14ac:dyDescent="0.4">
      <c r="A30" s="92">
        <v>2052</v>
      </c>
      <c r="B30" s="180" t="s">
        <v>68</v>
      </c>
      <c r="C30" s="64">
        <v>3134.9900680000001</v>
      </c>
      <c r="D30" s="64">
        <f t="shared" si="7"/>
        <v>3323.0894720800002</v>
      </c>
      <c r="E30" s="64">
        <f t="shared" si="15"/>
        <v>766.87270027000204</v>
      </c>
      <c r="F30" s="64">
        <f t="shared" si="16"/>
        <v>17.041615561555602</v>
      </c>
      <c r="G30" s="64">
        <f t="shared" ref="G30:G34" si="20">SUM(D30*0.07)+D30</f>
        <v>3555.7057351256003</v>
      </c>
      <c r="H30" s="64">
        <v>5869.5</v>
      </c>
      <c r="I30" s="64">
        <f t="shared" si="10"/>
        <v>1354.5104193109178</v>
      </c>
      <c r="J30" s="64">
        <f t="shared" si="11"/>
        <v>30.100231540242618</v>
      </c>
      <c r="K30" s="64">
        <v>120</v>
      </c>
      <c r="L30" s="64">
        <v>20.88</v>
      </c>
      <c r="M30" s="64">
        <v>45.93</v>
      </c>
      <c r="N30" s="285">
        <f>+G30*0.013</f>
        <v>46.224174556632804</v>
      </c>
      <c r="O30" s="285">
        <f>+G30*0.013</f>
        <v>46.224174556632804</v>
      </c>
      <c r="P30" s="285">
        <f>+G30*0.06</f>
        <v>213.34234410753601</v>
      </c>
      <c r="Q30" s="285">
        <f>+G30*0.06</f>
        <v>213.34234410753601</v>
      </c>
      <c r="R30" s="285">
        <f t="shared" si="18"/>
        <v>29.3475</v>
      </c>
      <c r="S30" s="285">
        <f t="shared" si="19"/>
        <v>29.3475</v>
      </c>
    </row>
    <row r="31" spans="1:19" s="94" customFormat="1" x14ac:dyDescent="0.4">
      <c r="A31" s="92">
        <v>4000</v>
      </c>
      <c r="B31" s="180" t="s">
        <v>70</v>
      </c>
      <c r="C31" s="64">
        <v>2227.8516079999999</v>
      </c>
      <c r="D31" s="64">
        <f>SUM(C31*0.06)+C31</f>
        <v>2361.5227044799999</v>
      </c>
      <c r="E31" s="64">
        <f t="shared" si="15"/>
        <v>544.97097004130796</v>
      </c>
      <c r="F31" s="64">
        <f t="shared" si="16"/>
        <v>12.110466000917954</v>
      </c>
      <c r="G31" s="64"/>
      <c r="H31" s="64">
        <v>1304.3699999999999</v>
      </c>
      <c r="I31" s="64">
        <f t="shared" si="10"/>
        <v>301.01077700597693</v>
      </c>
      <c r="J31" s="64">
        <f t="shared" si="11"/>
        <v>6.6891283779105981</v>
      </c>
      <c r="K31" s="64">
        <v>120</v>
      </c>
      <c r="L31" s="64"/>
      <c r="M31" s="64"/>
      <c r="N31" s="64"/>
      <c r="O31" s="64"/>
      <c r="P31" s="64"/>
      <c r="Q31" s="64"/>
      <c r="R31" s="285">
        <f t="shared" si="18"/>
        <v>6.5218499999999997</v>
      </c>
      <c r="S31" s="285">
        <f t="shared" si="19"/>
        <v>6.5218499999999997</v>
      </c>
    </row>
    <row r="32" spans="1:19" s="94" customFormat="1" x14ac:dyDescent="0.4">
      <c r="A32" s="92">
        <v>4001</v>
      </c>
      <c r="B32" s="180" t="s">
        <v>71</v>
      </c>
      <c r="C32" s="64">
        <v>2571.1338799999999</v>
      </c>
      <c r="D32" s="64">
        <f>SUM(C32*0.06)+C32</f>
        <v>2725.4019128</v>
      </c>
      <c r="E32" s="64">
        <f t="shared" si="15"/>
        <v>628.9437409826229</v>
      </c>
      <c r="F32" s="64">
        <f t="shared" si="16"/>
        <v>13.97652757739162</v>
      </c>
      <c r="G32" s="64"/>
      <c r="H32" s="64">
        <v>2606.88</v>
      </c>
      <c r="I32" s="64">
        <f t="shared" si="10"/>
        <v>601.59231994092261</v>
      </c>
      <c r="J32" s="64">
        <f t="shared" si="11"/>
        <v>13.368718220909392</v>
      </c>
      <c r="K32" s="64">
        <v>120</v>
      </c>
      <c r="L32" s="64"/>
      <c r="M32" s="64"/>
      <c r="N32" s="64"/>
      <c r="O32" s="64"/>
      <c r="P32" s="64"/>
      <c r="Q32" s="64"/>
      <c r="R32" s="285">
        <f t="shared" si="18"/>
        <v>13.034400000000002</v>
      </c>
      <c r="S32" s="285">
        <f t="shared" si="19"/>
        <v>13.034400000000002</v>
      </c>
    </row>
    <row r="33" spans="1:19" s="94" customFormat="1" x14ac:dyDescent="0.4">
      <c r="A33" s="92">
        <v>4002</v>
      </c>
      <c r="B33" s="180" t="s">
        <v>72</v>
      </c>
      <c r="C33" s="64">
        <v>2885.4609800000003</v>
      </c>
      <c r="D33" s="64">
        <f>SUM(C33*0.06)+C33</f>
        <v>3058.5886388000004</v>
      </c>
      <c r="E33" s="64">
        <f t="shared" si="15"/>
        <v>705.83357690443779</v>
      </c>
      <c r="F33" s="64">
        <f t="shared" si="16"/>
        <v>15.685190597876396</v>
      </c>
      <c r="G33" s="64"/>
      <c r="H33" s="64">
        <v>4021.78</v>
      </c>
      <c r="I33" s="64">
        <f t="shared" si="10"/>
        <v>928.11021623243255</v>
      </c>
      <c r="J33" s="64">
        <f t="shared" si="11"/>
        <v>20.624671471831835</v>
      </c>
      <c r="K33" s="64">
        <v>120</v>
      </c>
      <c r="L33" s="64"/>
      <c r="M33" s="64"/>
      <c r="N33" s="64"/>
      <c r="O33" s="64"/>
      <c r="P33" s="64"/>
      <c r="Q33" s="64"/>
      <c r="R33" s="285">
        <f t="shared" si="18"/>
        <v>20.108900000000002</v>
      </c>
      <c r="S33" s="285">
        <f t="shared" si="19"/>
        <v>20.108900000000002</v>
      </c>
    </row>
    <row r="34" spans="1:19" s="94" customFormat="1" x14ac:dyDescent="0.4">
      <c r="A34" s="92">
        <v>4003</v>
      </c>
      <c r="B34" s="180" t="s">
        <v>73</v>
      </c>
      <c r="C34" s="64">
        <v>3134.9900680000001</v>
      </c>
      <c r="D34" s="64">
        <f>SUM(C34*0.06)+C34</f>
        <v>3323.0894720800002</v>
      </c>
      <c r="E34" s="64">
        <f t="shared" si="15"/>
        <v>766.87270027000204</v>
      </c>
      <c r="F34" s="64">
        <f t="shared" si="16"/>
        <v>17.041615561555602</v>
      </c>
      <c r="G34" s="64">
        <f t="shared" si="20"/>
        <v>3555.7057351256003</v>
      </c>
      <c r="H34" s="64">
        <v>5869.5</v>
      </c>
      <c r="I34" s="64">
        <f t="shared" si="10"/>
        <v>1354.5104193109178</v>
      </c>
      <c r="J34" s="64">
        <f t="shared" si="11"/>
        <v>30.100231540242618</v>
      </c>
      <c r="K34" s="64">
        <v>120</v>
      </c>
      <c r="L34" s="64">
        <v>20.88</v>
      </c>
      <c r="M34" s="64">
        <v>45.93</v>
      </c>
      <c r="N34" s="285">
        <f>+G34*0.013</f>
        <v>46.224174556632804</v>
      </c>
      <c r="O34" s="285">
        <f>+G34*0.013</f>
        <v>46.224174556632804</v>
      </c>
      <c r="P34" s="285">
        <f>+G34*0.06</f>
        <v>213.34234410753601</v>
      </c>
      <c r="Q34" s="285">
        <f>+G34*0.06</f>
        <v>213.34234410753601</v>
      </c>
      <c r="R34" s="285">
        <f t="shared" si="18"/>
        <v>29.3475</v>
      </c>
      <c r="S34" s="285">
        <f t="shared" si="19"/>
        <v>29.3475</v>
      </c>
    </row>
    <row r="35" spans="1:19" s="94" customFormat="1" x14ac:dyDescent="0.4">
      <c r="A35" s="92">
        <v>3032</v>
      </c>
      <c r="B35" s="180" t="s">
        <v>141</v>
      </c>
      <c r="C35" s="64">
        <v>6491.3181000000004</v>
      </c>
      <c r="D35" s="64">
        <f t="shared" si="7"/>
        <v>6880.7971860000007</v>
      </c>
      <c r="E35" s="64">
        <f t="shared" si="15"/>
        <v>1587.8884882191401</v>
      </c>
      <c r="F35" s="64">
        <f t="shared" si="16"/>
        <v>35.286410849314223</v>
      </c>
      <c r="G35" s="64">
        <f t="shared" si="14"/>
        <v>7293.6450171600009</v>
      </c>
      <c r="H35" s="64">
        <f t="shared" si="12"/>
        <v>7293.6450171600009</v>
      </c>
      <c r="I35" s="64">
        <f t="shared" si="10"/>
        <v>1683.1617975122886</v>
      </c>
      <c r="J35" s="64">
        <f t="shared" si="11"/>
        <v>37.403595500273077</v>
      </c>
      <c r="K35" s="64">
        <v>120</v>
      </c>
      <c r="L35" s="64">
        <v>27.836130000000001</v>
      </c>
      <c r="M35" s="64">
        <v>66.802260000000004</v>
      </c>
      <c r="N35" s="285">
        <f t="shared" ref="N35:N68" si="21">+G35*0.013</f>
        <v>94.817385223080009</v>
      </c>
      <c r="O35" s="285">
        <f t="shared" ref="O35:O68" si="22">+G35*0.013</f>
        <v>94.817385223080009</v>
      </c>
      <c r="P35" s="285">
        <f t="shared" ref="P35:P68" si="23">+G35*0.06</f>
        <v>437.61870102960006</v>
      </c>
      <c r="Q35" s="285">
        <f t="shared" ref="Q35:Q68" si="24">+G35*0.06</f>
        <v>437.61870102960006</v>
      </c>
      <c r="R35" s="285">
        <f t="shared" si="18"/>
        <v>36.468225085800007</v>
      </c>
      <c r="S35" s="285">
        <f t="shared" si="19"/>
        <v>36.468225085800007</v>
      </c>
    </row>
    <row r="36" spans="1:19" s="94" customFormat="1" x14ac:dyDescent="0.4">
      <c r="A36" s="92">
        <v>2060</v>
      </c>
      <c r="B36" s="93" t="s">
        <v>13</v>
      </c>
      <c r="C36" s="64">
        <v>6054.9118600000002</v>
      </c>
      <c r="D36" s="64">
        <f t="shared" si="7"/>
        <v>6418.2065715999997</v>
      </c>
      <c r="E36" s="64">
        <f t="shared" si="15"/>
        <v>1481.1359867998983</v>
      </c>
      <c r="F36" s="64">
        <f t="shared" si="16"/>
        <v>32.914133039997743</v>
      </c>
      <c r="G36" s="64">
        <f t="shared" si="14"/>
        <v>6803.2989658959996</v>
      </c>
      <c r="H36" s="64">
        <f t="shared" ref="H36:H38" si="25">SUM(20*45)*4.3333</f>
        <v>3899.9700000000003</v>
      </c>
      <c r="I36" s="64">
        <f t="shared" si="10"/>
        <v>900</v>
      </c>
      <c r="J36" s="64">
        <f t="shared" si="11"/>
        <v>20</v>
      </c>
      <c r="K36" s="64">
        <v>120</v>
      </c>
      <c r="L36" s="64">
        <v>27.836130000000001</v>
      </c>
      <c r="M36" s="64">
        <v>79.323509999999999</v>
      </c>
      <c r="N36" s="285">
        <f t="shared" si="21"/>
        <v>88.442886556647991</v>
      </c>
      <c r="O36" s="285">
        <f t="shared" si="22"/>
        <v>88.442886556647991</v>
      </c>
      <c r="P36" s="285">
        <f t="shared" si="23"/>
        <v>408.19793795375995</v>
      </c>
      <c r="Q36" s="285">
        <f t="shared" si="24"/>
        <v>408.19793795375995</v>
      </c>
      <c r="R36" s="285">
        <f t="shared" si="18"/>
        <v>19.499850000000002</v>
      </c>
      <c r="S36" s="285">
        <f t="shared" si="19"/>
        <v>19.499850000000002</v>
      </c>
    </row>
    <row r="37" spans="1:19" s="94" customFormat="1" x14ac:dyDescent="0.4">
      <c r="A37" s="92">
        <v>2062</v>
      </c>
      <c r="B37" s="93" t="s">
        <v>15</v>
      </c>
      <c r="C37" s="64">
        <v>6358.2164439999997</v>
      </c>
      <c r="D37" s="64">
        <f>SUM(C37*0.06)+C37</f>
        <v>6739.7094306399995</v>
      </c>
      <c r="E37" s="64">
        <f t="shared" si="15"/>
        <v>1555.3295249901919</v>
      </c>
      <c r="F37" s="64">
        <f t="shared" si="16"/>
        <v>34.562878333115378</v>
      </c>
      <c r="G37" s="64">
        <f t="shared" si="14"/>
        <v>7144.0919964783998</v>
      </c>
      <c r="H37" s="64">
        <f t="shared" si="25"/>
        <v>3899.9700000000003</v>
      </c>
      <c r="I37" s="64">
        <f t="shared" si="10"/>
        <v>900</v>
      </c>
      <c r="J37" s="64">
        <f t="shared" si="11"/>
        <v>20</v>
      </c>
      <c r="K37" s="64">
        <v>120</v>
      </c>
      <c r="L37" s="64">
        <v>27.836130000000001</v>
      </c>
      <c r="M37" s="64">
        <v>79.323509999999999</v>
      </c>
      <c r="N37" s="285">
        <f t="shared" si="21"/>
        <v>92.873195954219199</v>
      </c>
      <c r="O37" s="285">
        <f t="shared" si="22"/>
        <v>92.873195954219199</v>
      </c>
      <c r="P37" s="285">
        <f t="shared" si="23"/>
        <v>428.64551978870395</v>
      </c>
      <c r="Q37" s="285">
        <f t="shared" si="24"/>
        <v>428.64551978870395</v>
      </c>
      <c r="R37" s="285">
        <f t="shared" si="18"/>
        <v>19.499850000000002</v>
      </c>
      <c r="S37" s="285">
        <f t="shared" si="19"/>
        <v>19.499850000000002</v>
      </c>
    </row>
    <row r="38" spans="1:19" s="94" customFormat="1" ht="26.25" customHeight="1" x14ac:dyDescent="0.4">
      <c r="A38" s="92">
        <v>2064</v>
      </c>
      <c r="B38" s="93" t="s">
        <v>14</v>
      </c>
      <c r="C38" s="64">
        <v>6660.1389999999992</v>
      </c>
      <c r="D38" s="64">
        <f>SUM(C38*0.06)+C38</f>
        <v>7059.747339999999</v>
      </c>
      <c r="E38" s="64">
        <f t="shared" si="15"/>
        <v>1629.1849952691939</v>
      </c>
      <c r="F38" s="64">
        <f t="shared" si="16"/>
        <v>36.204111005982085</v>
      </c>
      <c r="G38" s="64">
        <f t="shared" si="14"/>
        <v>7483.3321803999988</v>
      </c>
      <c r="H38" s="64">
        <f t="shared" si="25"/>
        <v>3899.9700000000003</v>
      </c>
      <c r="I38" s="64">
        <f t="shared" si="10"/>
        <v>900</v>
      </c>
      <c r="J38" s="64">
        <f t="shared" si="11"/>
        <v>20</v>
      </c>
      <c r="K38" s="64">
        <v>120</v>
      </c>
      <c r="L38" s="64">
        <v>27.836130000000001</v>
      </c>
      <c r="M38" s="64">
        <v>79.323509999999999</v>
      </c>
      <c r="N38" s="285">
        <f t="shared" si="21"/>
        <v>97.283318345199987</v>
      </c>
      <c r="O38" s="285">
        <f t="shared" si="22"/>
        <v>97.283318345199987</v>
      </c>
      <c r="P38" s="285">
        <f t="shared" si="23"/>
        <v>448.99993082399993</v>
      </c>
      <c r="Q38" s="285">
        <f t="shared" si="24"/>
        <v>448.99993082399993</v>
      </c>
      <c r="R38" s="285">
        <f t="shared" si="18"/>
        <v>19.499850000000002</v>
      </c>
      <c r="S38" s="285">
        <f t="shared" si="19"/>
        <v>19.499850000000002</v>
      </c>
    </row>
    <row r="39" spans="1:19" s="94" customFormat="1" x14ac:dyDescent="0.4">
      <c r="A39" s="92">
        <v>3030</v>
      </c>
      <c r="B39" s="180" t="s">
        <v>142</v>
      </c>
      <c r="C39" s="64">
        <v>4899.1094839999996</v>
      </c>
      <c r="D39" s="64">
        <f t="shared" si="7"/>
        <v>5193.0560530399998</v>
      </c>
      <c r="E39" s="64">
        <f t="shared" si="15"/>
        <v>1198.4067692151477</v>
      </c>
      <c r="F39" s="64">
        <f t="shared" si="16"/>
        <v>26.631261538114394</v>
      </c>
      <c r="G39" s="64">
        <f t="shared" si="14"/>
        <v>5504.6394162223996</v>
      </c>
      <c r="H39" s="64">
        <f t="shared" si="12"/>
        <v>5504.6394162223996</v>
      </c>
      <c r="I39" s="64">
        <f t="shared" si="10"/>
        <v>1270.3111753680564</v>
      </c>
      <c r="J39" s="64">
        <f t="shared" si="11"/>
        <v>28.229137230401253</v>
      </c>
      <c r="K39" s="64">
        <v>120</v>
      </c>
      <c r="L39" s="64">
        <v>27.836130000000001</v>
      </c>
      <c r="M39" s="64">
        <v>66.802260000000004</v>
      </c>
      <c r="N39" s="285">
        <f t="shared" si="21"/>
        <v>71.560312410891186</v>
      </c>
      <c r="O39" s="285">
        <f t="shared" si="22"/>
        <v>71.560312410891186</v>
      </c>
      <c r="P39" s="285">
        <f t="shared" si="23"/>
        <v>330.27836497334397</v>
      </c>
      <c r="Q39" s="285">
        <f t="shared" si="24"/>
        <v>330.27836497334397</v>
      </c>
      <c r="R39" s="285">
        <f t="shared" si="18"/>
        <v>27.523197081111999</v>
      </c>
      <c r="S39" s="285">
        <f t="shared" si="19"/>
        <v>27.523197081111999</v>
      </c>
    </row>
    <row r="40" spans="1:19" s="94" customFormat="1" x14ac:dyDescent="0.4">
      <c r="A40" s="92">
        <v>2054</v>
      </c>
      <c r="B40" s="93" t="s">
        <v>16</v>
      </c>
      <c r="C40" s="64">
        <v>4987.8626480000003</v>
      </c>
      <c r="D40" s="64">
        <f t="shared" si="7"/>
        <v>5287.1344068799999</v>
      </c>
      <c r="E40" s="64">
        <f t="shared" si="15"/>
        <v>1220.1173255671197</v>
      </c>
      <c r="F40" s="64">
        <f t="shared" si="16"/>
        <v>27.113718345935993</v>
      </c>
      <c r="G40" s="64">
        <f t="shared" si="14"/>
        <v>5604.3624712927995</v>
      </c>
      <c r="H40" s="64">
        <f t="shared" si="12"/>
        <v>5604.3624712927995</v>
      </c>
      <c r="I40" s="64">
        <f t="shared" si="10"/>
        <v>1293.3243651011467</v>
      </c>
      <c r="J40" s="64">
        <f t="shared" si="11"/>
        <v>28.740541446692148</v>
      </c>
      <c r="K40" s="64">
        <v>120</v>
      </c>
      <c r="L40" s="64">
        <v>27.836130000000001</v>
      </c>
      <c r="M40" s="64">
        <v>79.323509999999999</v>
      </c>
      <c r="N40" s="285">
        <f t="shared" si="21"/>
        <v>72.856712126806386</v>
      </c>
      <c r="O40" s="285">
        <f t="shared" si="22"/>
        <v>72.856712126806386</v>
      </c>
      <c r="P40" s="285">
        <f t="shared" si="23"/>
        <v>336.26174827756796</v>
      </c>
      <c r="Q40" s="285">
        <f t="shared" si="24"/>
        <v>336.26174827756796</v>
      </c>
      <c r="R40" s="285">
        <f t="shared" si="18"/>
        <v>28.021812356463997</v>
      </c>
      <c r="S40" s="285">
        <f t="shared" si="19"/>
        <v>28.021812356463997</v>
      </c>
    </row>
    <row r="41" spans="1:19" s="94" customFormat="1" x14ac:dyDescent="0.4">
      <c r="A41" s="92">
        <v>2056</v>
      </c>
      <c r="B41" s="93" t="s">
        <v>18</v>
      </c>
      <c r="C41" s="64">
        <v>5237.4029719999999</v>
      </c>
      <c r="D41" s="64">
        <f>SUM(C41*0.06)+C41</f>
        <v>5551.64715032</v>
      </c>
      <c r="E41" s="64">
        <f t="shared" si="15"/>
        <v>1281.159197452288</v>
      </c>
      <c r="F41" s="64">
        <f t="shared" si="16"/>
        <v>28.470204387828623</v>
      </c>
      <c r="G41" s="64">
        <f t="shared" si="14"/>
        <v>5884.7459793391999</v>
      </c>
      <c r="H41" s="64">
        <f t="shared" si="12"/>
        <v>5884.7459793391999</v>
      </c>
      <c r="I41" s="64">
        <f t="shared" si="10"/>
        <v>1358.0287492994253</v>
      </c>
      <c r="J41" s="64">
        <f t="shared" si="11"/>
        <v>30.178416651098338</v>
      </c>
      <c r="K41" s="64">
        <v>120</v>
      </c>
      <c r="L41" s="64">
        <v>27.836130000000001</v>
      </c>
      <c r="M41" s="64">
        <v>79.323509999999999</v>
      </c>
      <c r="N41" s="285">
        <f t="shared" si="21"/>
        <v>76.501697731409593</v>
      </c>
      <c r="O41" s="285">
        <f t="shared" si="22"/>
        <v>76.501697731409593</v>
      </c>
      <c r="P41" s="285">
        <f t="shared" si="23"/>
        <v>353.08475876035197</v>
      </c>
      <c r="Q41" s="285">
        <f t="shared" si="24"/>
        <v>353.08475876035197</v>
      </c>
      <c r="R41" s="285">
        <f t="shared" si="18"/>
        <v>29.423729896695999</v>
      </c>
      <c r="S41" s="285">
        <f t="shared" si="19"/>
        <v>29.423729896695999</v>
      </c>
    </row>
    <row r="42" spans="1:19" s="94" customFormat="1" x14ac:dyDescent="0.4">
      <c r="A42" s="92">
        <v>2058</v>
      </c>
      <c r="B42" s="93" t="s">
        <v>17</v>
      </c>
      <c r="C42" s="64">
        <v>5486.932060000001</v>
      </c>
      <c r="D42" s="64">
        <f>SUM(C42*0.06)+C42</f>
        <v>5816.1479836000008</v>
      </c>
      <c r="E42" s="64">
        <f t="shared" si="15"/>
        <v>1342.1983208178526</v>
      </c>
      <c r="F42" s="64">
        <f t="shared" si="16"/>
        <v>29.826629351507837</v>
      </c>
      <c r="G42" s="64">
        <f t="shared" si="14"/>
        <v>6165.1168626160006</v>
      </c>
      <c r="H42" s="64">
        <f t="shared" si="12"/>
        <v>6165.1168626160006</v>
      </c>
      <c r="I42" s="64">
        <f t="shared" si="10"/>
        <v>1422.7302200669237</v>
      </c>
      <c r="J42" s="64">
        <f t="shared" si="11"/>
        <v>31.616227112598306</v>
      </c>
      <c r="K42" s="64">
        <v>120</v>
      </c>
      <c r="L42" s="64">
        <v>27.836130000000001</v>
      </c>
      <c r="M42" s="64">
        <v>79.323509999999999</v>
      </c>
      <c r="N42" s="285">
        <f t="shared" si="21"/>
        <v>80.146519214008009</v>
      </c>
      <c r="O42" s="285">
        <f t="shared" si="22"/>
        <v>80.146519214008009</v>
      </c>
      <c r="P42" s="285">
        <f t="shared" si="23"/>
        <v>369.90701175696</v>
      </c>
      <c r="Q42" s="285">
        <f t="shared" si="24"/>
        <v>369.90701175696</v>
      </c>
      <c r="R42" s="285">
        <f t="shared" si="18"/>
        <v>30.825584313080004</v>
      </c>
      <c r="S42" s="285">
        <f t="shared" si="19"/>
        <v>30.825584313080004</v>
      </c>
    </row>
    <row r="43" spans="1:19" s="94" customFormat="1" x14ac:dyDescent="0.4">
      <c r="A43" s="92">
        <v>3040</v>
      </c>
      <c r="B43" s="93" t="s">
        <v>19</v>
      </c>
      <c r="C43" s="64">
        <v>2192.3238000000001</v>
      </c>
      <c r="D43" s="64">
        <f>SUM(C43*0.06)+C43</f>
        <v>2323.8632280000002</v>
      </c>
      <c r="E43" s="64">
        <f t="shared" si="15"/>
        <v>536.28025477119058</v>
      </c>
      <c r="F43" s="64">
        <f t="shared" ref="F43:F70" si="26">+E43/45</f>
        <v>11.917338994915346</v>
      </c>
      <c r="G43" s="64">
        <f t="shared" si="14"/>
        <v>2463.29502168</v>
      </c>
      <c r="H43" s="64">
        <f t="shared" si="13"/>
        <v>3899.9700000000003</v>
      </c>
      <c r="I43" s="64">
        <f t="shared" si="10"/>
        <v>900</v>
      </c>
      <c r="J43" s="64">
        <f t="shared" si="11"/>
        <v>20</v>
      </c>
      <c r="K43" s="64">
        <v>120</v>
      </c>
      <c r="L43" s="64">
        <v>27.836130000000001</v>
      </c>
      <c r="M43" s="64">
        <v>66.802260000000004</v>
      </c>
      <c r="N43" s="285">
        <f t="shared" si="21"/>
        <v>32.022835281839996</v>
      </c>
      <c r="O43" s="285">
        <f t="shared" si="22"/>
        <v>32.022835281839996</v>
      </c>
      <c r="P43" s="285">
        <f t="shared" si="23"/>
        <v>147.79770130079999</v>
      </c>
      <c r="Q43" s="285">
        <f t="shared" si="24"/>
        <v>147.79770130079999</v>
      </c>
      <c r="R43" s="285">
        <f t="shared" si="18"/>
        <v>19.499850000000002</v>
      </c>
      <c r="S43" s="285">
        <f t="shared" si="19"/>
        <v>19.499850000000002</v>
      </c>
    </row>
    <row r="44" spans="1:19" s="94" customFormat="1" x14ac:dyDescent="0.4">
      <c r="A44" s="92">
        <v>3084</v>
      </c>
      <c r="B44" s="93" t="s">
        <v>103</v>
      </c>
      <c r="C44" s="64">
        <v>2256.1781999999998</v>
      </c>
      <c r="D44" s="64">
        <f>SUM(C44*0.06)+C44</f>
        <v>2391.5488919999998</v>
      </c>
      <c r="E44" s="64">
        <f t="shared" si="15"/>
        <v>551.90014353956565</v>
      </c>
      <c r="F44" s="64">
        <f t="shared" si="26"/>
        <v>12.264447634212569</v>
      </c>
      <c r="G44" s="64">
        <f t="shared" si="14"/>
        <v>2535.0418255199997</v>
      </c>
      <c r="H44" s="64">
        <f t="shared" si="13"/>
        <v>3899.9700000000003</v>
      </c>
      <c r="I44" s="64">
        <f t="shared" si="10"/>
        <v>900</v>
      </c>
      <c r="J44" s="64">
        <f t="shared" si="11"/>
        <v>20</v>
      </c>
      <c r="K44" s="64">
        <v>120</v>
      </c>
      <c r="L44" s="64">
        <v>27.836130000000001</v>
      </c>
      <c r="M44" s="64">
        <v>66.802260000000004</v>
      </c>
      <c r="N44" s="285">
        <f t="shared" si="21"/>
        <v>32.955543731759995</v>
      </c>
      <c r="O44" s="285">
        <f t="shared" si="22"/>
        <v>32.955543731759995</v>
      </c>
      <c r="P44" s="285">
        <f t="shared" si="23"/>
        <v>152.10250953119998</v>
      </c>
      <c r="Q44" s="285">
        <f t="shared" si="24"/>
        <v>152.10250953119998</v>
      </c>
      <c r="R44" s="285">
        <f t="shared" si="18"/>
        <v>19.499850000000002</v>
      </c>
      <c r="S44" s="285">
        <f t="shared" si="19"/>
        <v>19.499850000000002</v>
      </c>
    </row>
    <row r="45" spans="1:19" s="94" customFormat="1" x14ac:dyDescent="0.4">
      <c r="A45" s="92">
        <v>3038</v>
      </c>
      <c r="B45" s="93" t="s">
        <v>102</v>
      </c>
      <c r="C45" s="64">
        <v>2632.1903039999997</v>
      </c>
      <c r="D45" s="64">
        <f t="shared" si="7"/>
        <v>2790.1217222399996</v>
      </c>
      <c r="E45" s="64">
        <f t="shared" si="15"/>
        <v>643.87919651074219</v>
      </c>
      <c r="F45" s="64">
        <f t="shared" si="26"/>
        <v>14.308426589127604</v>
      </c>
      <c r="G45" s="64">
        <f t="shared" si="14"/>
        <v>2957.5290255743994</v>
      </c>
      <c r="H45" s="64">
        <f t="shared" si="13"/>
        <v>3899.9700000000003</v>
      </c>
      <c r="I45" s="64">
        <f t="shared" si="10"/>
        <v>900</v>
      </c>
      <c r="J45" s="64">
        <f t="shared" si="11"/>
        <v>20</v>
      </c>
      <c r="K45" s="64">
        <v>120</v>
      </c>
      <c r="L45" s="64">
        <v>27.836130000000001</v>
      </c>
      <c r="M45" s="64">
        <v>66.802260000000004</v>
      </c>
      <c r="N45" s="285">
        <f t="shared" si="21"/>
        <v>38.447877332467193</v>
      </c>
      <c r="O45" s="285">
        <f t="shared" si="22"/>
        <v>38.447877332467193</v>
      </c>
      <c r="P45" s="285">
        <f t="shared" si="23"/>
        <v>177.45174153446396</v>
      </c>
      <c r="Q45" s="285">
        <f t="shared" si="24"/>
        <v>177.45174153446396</v>
      </c>
      <c r="R45" s="285">
        <f t="shared" si="18"/>
        <v>19.499850000000002</v>
      </c>
      <c r="S45" s="285">
        <f t="shared" si="19"/>
        <v>19.499850000000002</v>
      </c>
    </row>
    <row r="46" spans="1:19" s="94" customFormat="1" x14ac:dyDescent="0.4">
      <c r="A46" s="284">
        <v>3088</v>
      </c>
      <c r="B46" s="180" t="s">
        <v>197</v>
      </c>
      <c r="C46" s="64"/>
      <c r="D46" s="64"/>
      <c r="E46" s="64"/>
      <c r="F46" s="64"/>
      <c r="G46" s="64">
        <f>SUM(11.69*45)*4.3333</f>
        <v>2279.5324649999998</v>
      </c>
      <c r="H46" s="64">
        <f t="shared" ref="H46" si="27">SUM(20*45)*4.3333</f>
        <v>3899.9700000000003</v>
      </c>
      <c r="I46" s="64">
        <f t="shared" si="10"/>
        <v>900</v>
      </c>
      <c r="J46" s="64">
        <f t="shared" si="11"/>
        <v>20</v>
      </c>
      <c r="K46" s="64">
        <v>120</v>
      </c>
      <c r="L46" s="64">
        <v>27.836130000000001</v>
      </c>
      <c r="M46" s="64">
        <v>66.802260000000004</v>
      </c>
      <c r="N46" s="285">
        <f t="shared" si="21"/>
        <v>29.633922044999995</v>
      </c>
      <c r="O46" s="285">
        <f t="shared" si="22"/>
        <v>29.633922044999995</v>
      </c>
      <c r="P46" s="285">
        <f t="shared" si="23"/>
        <v>136.77194789999999</v>
      </c>
      <c r="Q46" s="285">
        <f t="shared" si="24"/>
        <v>136.77194789999999</v>
      </c>
      <c r="R46" s="285">
        <f t="shared" si="18"/>
        <v>19.499850000000002</v>
      </c>
      <c r="S46" s="285">
        <f t="shared" si="19"/>
        <v>19.499850000000002</v>
      </c>
    </row>
    <row r="47" spans="1:19" s="94" customFormat="1" x14ac:dyDescent="0.4">
      <c r="A47" s="284">
        <v>3087</v>
      </c>
      <c r="B47" s="180" t="s">
        <v>198</v>
      </c>
      <c r="C47" s="64">
        <v>2584.2800000000002</v>
      </c>
      <c r="D47" s="64">
        <f t="shared" si="7"/>
        <v>2739.3368</v>
      </c>
      <c r="E47" s="64">
        <f t="shared" si="15"/>
        <v>632.15950891929936</v>
      </c>
      <c r="F47" s="64">
        <f t="shared" si="26"/>
        <v>14.047989087095541</v>
      </c>
      <c r="G47" s="64">
        <f t="shared" ref="G47:H47" si="28">SUM(20*45)*4.3333</f>
        <v>3899.9700000000003</v>
      </c>
      <c r="H47" s="64">
        <f t="shared" si="28"/>
        <v>3899.9700000000003</v>
      </c>
      <c r="I47" s="64">
        <f t="shared" si="10"/>
        <v>900</v>
      </c>
      <c r="J47" s="64">
        <f t="shared" si="11"/>
        <v>20</v>
      </c>
      <c r="K47" s="64">
        <v>120</v>
      </c>
      <c r="L47" s="64">
        <v>27.836130000000001</v>
      </c>
      <c r="M47" s="64">
        <v>66.802260000000004</v>
      </c>
      <c r="N47" s="285">
        <f t="shared" si="21"/>
        <v>50.69961</v>
      </c>
      <c r="O47" s="285">
        <f t="shared" si="22"/>
        <v>50.69961</v>
      </c>
      <c r="P47" s="285">
        <f t="shared" si="23"/>
        <v>233.9982</v>
      </c>
      <c r="Q47" s="285">
        <f t="shared" si="24"/>
        <v>233.9982</v>
      </c>
      <c r="R47" s="285">
        <f t="shared" si="18"/>
        <v>19.499850000000002</v>
      </c>
      <c r="S47" s="285">
        <f t="shared" si="19"/>
        <v>19.499850000000002</v>
      </c>
    </row>
    <row r="48" spans="1:19" s="94" customFormat="1" x14ac:dyDescent="0.4">
      <c r="A48" s="92">
        <v>2067</v>
      </c>
      <c r="B48" s="93" t="s">
        <v>27</v>
      </c>
      <c r="C48" s="64">
        <v>2509.0999240000001</v>
      </c>
      <c r="D48" s="64">
        <f>SUM(C48*0.06)+C48</f>
        <v>2659.6459194399999</v>
      </c>
      <c r="E48" s="64">
        <f t="shared" si="15"/>
        <v>613.76916424895569</v>
      </c>
      <c r="F48" s="64">
        <f t="shared" si="26"/>
        <v>13.639314761087904</v>
      </c>
      <c r="G48" s="64">
        <f t="shared" si="14"/>
        <v>2819.2246746063997</v>
      </c>
      <c r="H48" s="64">
        <f t="shared" si="13"/>
        <v>3899.9700000000003</v>
      </c>
      <c r="I48" s="64">
        <f t="shared" si="10"/>
        <v>900</v>
      </c>
      <c r="J48" s="64">
        <f t="shared" si="11"/>
        <v>20</v>
      </c>
      <c r="K48" s="64">
        <v>120</v>
      </c>
      <c r="L48" s="64">
        <v>16.706130000000002</v>
      </c>
      <c r="M48" s="64">
        <v>33.401130000000002</v>
      </c>
      <c r="N48" s="285">
        <f t="shared" si="21"/>
        <v>36.649920769883195</v>
      </c>
      <c r="O48" s="285">
        <f t="shared" si="22"/>
        <v>36.649920769883195</v>
      </c>
      <c r="P48" s="285">
        <f t="shared" si="23"/>
        <v>169.15348047638398</v>
      </c>
      <c r="Q48" s="285">
        <f t="shared" si="24"/>
        <v>169.15348047638398</v>
      </c>
      <c r="R48" s="285">
        <f t="shared" si="18"/>
        <v>19.499850000000002</v>
      </c>
      <c r="S48" s="285">
        <f t="shared" si="19"/>
        <v>19.499850000000002</v>
      </c>
    </row>
    <row r="49" spans="1:19" s="94" customFormat="1" x14ac:dyDescent="0.4">
      <c r="A49" s="92">
        <v>2068</v>
      </c>
      <c r="B49" s="93" t="s">
        <v>20</v>
      </c>
      <c r="C49" s="64">
        <v>3190.136356</v>
      </c>
      <c r="D49" s="64">
        <f t="shared" si="7"/>
        <v>3381.54453736</v>
      </c>
      <c r="E49" s="64">
        <f t="shared" si="15"/>
        <v>780.36243448641903</v>
      </c>
      <c r="F49" s="64">
        <f t="shared" si="26"/>
        <v>17.341387433031535</v>
      </c>
      <c r="G49" s="64">
        <f t="shared" si="14"/>
        <v>3584.4372096016</v>
      </c>
      <c r="H49" s="64">
        <f t="shared" si="13"/>
        <v>3899.9700000000003</v>
      </c>
      <c r="I49" s="64">
        <f t="shared" si="10"/>
        <v>900</v>
      </c>
      <c r="J49" s="64">
        <f t="shared" si="11"/>
        <v>20</v>
      </c>
      <c r="K49" s="64">
        <v>120</v>
      </c>
      <c r="L49" s="64">
        <v>16.706130000000002</v>
      </c>
      <c r="M49" s="64">
        <v>33.401130000000002</v>
      </c>
      <c r="N49" s="285">
        <f t="shared" si="21"/>
        <v>46.597683724820797</v>
      </c>
      <c r="O49" s="285">
        <f t="shared" si="22"/>
        <v>46.597683724820797</v>
      </c>
      <c r="P49" s="285">
        <f t="shared" si="23"/>
        <v>215.06623257609598</v>
      </c>
      <c r="Q49" s="285">
        <f t="shared" si="24"/>
        <v>215.06623257609598</v>
      </c>
      <c r="R49" s="285">
        <f t="shared" si="18"/>
        <v>19.499850000000002</v>
      </c>
      <c r="S49" s="285">
        <f t="shared" si="19"/>
        <v>19.499850000000002</v>
      </c>
    </row>
    <row r="50" spans="1:19" s="94" customFormat="1" x14ac:dyDescent="0.4">
      <c r="A50" s="92">
        <v>2070</v>
      </c>
      <c r="B50" s="93" t="s">
        <v>22</v>
      </c>
      <c r="C50" s="64">
        <v>3350.0695800000003</v>
      </c>
      <c r="D50" s="64">
        <f>SUM(C50*0.06)+C50</f>
        <v>3551.0737548000002</v>
      </c>
      <c r="E50" s="64">
        <f t="shared" si="15"/>
        <v>819.48486252971179</v>
      </c>
      <c r="F50" s="64">
        <f t="shared" si="26"/>
        <v>18.210774722882483</v>
      </c>
      <c r="G50" s="64">
        <f t="shared" si="14"/>
        <v>3764.1381800880004</v>
      </c>
      <c r="H50" s="64">
        <f t="shared" si="13"/>
        <v>3899.9700000000003</v>
      </c>
      <c r="I50" s="64">
        <f t="shared" si="10"/>
        <v>900</v>
      </c>
      <c r="J50" s="64">
        <f t="shared" si="11"/>
        <v>20</v>
      </c>
      <c r="K50" s="64">
        <v>120</v>
      </c>
      <c r="L50" s="64">
        <v>16.706130000000002</v>
      </c>
      <c r="M50" s="64">
        <v>33.401130000000002</v>
      </c>
      <c r="N50" s="285">
        <f t="shared" si="21"/>
        <v>48.933796341144003</v>
      </c>
      <c r="O50" s="285">
        <f t="shared" si="22"/>
        <v>48.933796341144003</v>
      </c>
      <c r="P50" s="285">
        <f t="shared" si="23"/>
        <v>225.84829080528002</v>
      </c>
      <c r="Q50" s="285">
        <f t="shared" si="24"/>
        <v>225.84829080528002</v>
      </c>
      <c r="R50" s="285">
        <f t="shared" si="18"/>
        <v>19.499850000000002</v>
      </c>
      <c r="S50" s="285">
        <f t="shared" si="19"/>
        <v>19.499850000000002</v>
      </c>
    </row>
    <row r="51" spans="1:19" s="94" customFormat="1" x14ac:dyDescent="0.4">
      <c r="A51" s="92">
        <v>2072</v>
      </c>
      <c r="B51" s="93" t="s">
        <v>21</v>
      </c>
      <c r="C51" s="64">
        <v>3508.5983040000001</v>
      </c>
      <c r="D51" s="64">
        <f>SUM(C51*0.06)+C51</f>
        <v>3719.1142022399999</v>
      </c>
      <c r="E51" s="64">
        <f t="shared" si="15"/>
        <v>858.26372562250469</v>
      </c>
      <c r="F51" s="64">
        <f t="shared" si="26"/>
        <v>19.072527236055659</v>
      </c>
      <c r="G51" s="64">
        <f t="shared" si="14"/>
        <v>3942.2610543743999</v>
      </c>
      <c r="H51" s="64">
        <f t="shared" si="12"/>
        <v>3942.2610543743999</v>
      </c>
      <c r="I51" s="64">
        <f t="shared" si="10"/>
        <v>909.75954915985494</v>
      </c>
      <c r="J51" s="64">
        <f t="shared" si="11"/>
        <v>20.216878870218999</v>
      </c>
      <c r="K51" s="64">
        <v>120</v>
      </c>
      <c r="L51" s="64">
        <v>16.706130000000002</v>
      </c>
      <c r="M51" s="64">
        <v>33.401130000000002</v>
      </c>
      <c r="N51" s="285">
        <f t="shared" si="21"/>
        <v>51.249393706867195</v>
      </c>
      <c r="O51" s="285">
        <f t="shared" si="22"/>
        <v>51.249393706867195</v>
      </c>
      <c r="P51" s="285">
        <f t="shared" si="23"/>
        <v>236.535663262464</v>
      </c>
      <c r="Q51" s="285">
        <f t="shared" si="24"/>
        <v>236.535663262464</v>
      </c>
      <c r="R51" s="285">
        <f t="shared" si="18"/>
        <v>19.711305271872</v>
      </c>
      <c r="S51" s="285">
        <f t="shared" si="19"/>
        <v>19.711305271872</v>
      </c>
    </row>
    <row r="52" spans="1:19" s="94" customFormat="1" x14ac:dyDescent="0.4">
      <c r="A52" s="92">
        <v>2074</v>
      </c>
      <c r="B52" s="93" t="s">
        <v>23</v>
      </c>
      <c r="C52" s="64">
        <v>3686.4417119999998</v>
      </c>
      <c r="D52" s="64">
        <f t="shared" si="7"/>
        <v>3907.62821472</v>
      </c>
      <c r="E52" s="64">
        <f t="shared" si="15"/>
        <v>901.76729391456854</v>
      </c>
      <c r="F52" s="64">
        <f t="shared" si="26"/>
        <v>20.039273198101522</v>
      </c>
      <c r="G52" s="64">
        <f t="shared" si="14"/>
        <v>4142.0859076032002</v>
      </c>
      <c r="H52" s="64">
        <f t="shared" si="12"/>
        <v>4142.0859076032002</v>
      </c>
      <c r="I52" s="64">
        <f t="shared" si="10"/>
        <v>955.8733315494427</v>
      </c>
      <c r="J52" s="64">
        <f t="shared" si="11"/>
        <v>21.241629589987614</v>
      </c>
      <c r="K52" s="64">
        <v>120</v>
      </c>
      <c r="L52" s="64">
        <v>16.706130000000002</v>
      </c>
      <c r="M52" s="64">
        <v>33.401130000000002</v>
      </c>
      <c r="N52" s="285">
        <f t="shared" si="21"/>
        <v>53.847116798841597</v>
      </c>
      <c r="O52" s="285">
        <f t="shared" si="22"/>
        <v>53.847116798841597</v>
      </c>
      <c r="P52" s="285">
        <f t="shared" si="23"/>
        <v>248.52515445619201</v>
      </c>
      <c r="Q52" s="285">
        <f t="shared" si="24"/>
        <v>248.52515445619201</v>
      </c>
      <c r="R52" s="285">
        <f t="shared" si="18"/>
        <v>20.710429538016001</v>
      </c>
      <c r="S52" s="285">
        <f t="shared" si="19"/>
        <v>20.710429538016001</v>
      </c>
    </row>
    <row r="53" spans="1:19" s="94" customFormat="1" x14ac:dyDescent="0.4">
      <c r="A53" s="92">
        <v>2076</v>
      </c>
      <c r="B53" s="93" t="s">
        <v>25</v>
      </c>
      <c r="C53" s="64">
        <v>3871.1840240000001</v>
      </c>
      <c r="D53" s="64">
        <f>SUM(C53*0.06)+C53</f>
        <v>4103.45506544</v>
      </c>
      <c r="E53" s="64">
        <f t="shared" si="15"/>
        <v>946.95845324348636</v>
      </c>
      <c r="F53" s="64">
        <f t="shared" si="26"/>
        <v>21.043521183188584</v>
      </c>
      <c r="G53" s="64">
        <f t="shared" si="14"/>
        <v>4349.6623693663996</v>
      </c>
      <c r="H53" s="64">
        <f t="shared" si="12"/>
        <v>4349.6623693663996</v>
      </c>
      <c r="I53" s="64">
        <f t="shared" si="10"/>
        <v>1003.7759604380955</v>
      </c>
      <c r="J53" s="64">
        <f t="shared" si="11"/>
        <v>22.306132454179899</v>
      </c>
      <c r="K53" s="64">
        <v>120</v>
      </c>
      <c r="L53" s="64">
        <v>16.706130000000002</v>
      </c>
      <c r="M53" s="64">
        <v>33.401130000000002</v>
      </c>
      <c r="N53" s="285">
        <f t="shared" si="21"/>
        <v>56.545610801763189</v>
      </c>
      <c r="O53" s="285">
        <f t="shared" si="22"/>
        <v>56.545610801763189</v>
      </c>
      <c r="P53" s="285">
        <f t="shared" si="23"/>
        <v>260.97974216198395</v>
      </c>
      <c r="Q53" s="285">
        <f t="shared" si="24"/>
        <v>260.97974216198395</v>
      </c>
      <c r="R53" s="285">
        <f t="shared" si="18"/>
        <v>21.748311846831999</v>
      </c>
      <c r="S53" s="285">
        <f t="shared" si="19"/>
        <v>21.748311846831999</v>
      </c>
    </row>
    <row r="54" spans="1:19" s="94" customFormat="1" x14ac:dyDescent="0.4">
      <c r="A54" s="92">
        <v>2078</v>
      </c>
      <c r="B54" s="93" t="s">
        <v>24</v>
      </c>
      <c r="C54" s="64">
        <v>4055.9151000000002</v>
      </c>
      <c r="D54" s="64">
        <f>SUM(C54*0.06)+C54</f>
        <v>4299.2700059999997</v>
      </c>
      <c r="E54" s="64">
        <f t="shared" si="15"/>
        <v>992.14686405280031</v>
      </c>
      <c r="F54" s="64">
        <f t="shared" si="26"/>
        <v>22.04770809006223</v>
      </c>
      <c r="G54" s="64">
        <f t="shared" si="14"/>
        <v>4557.2262063600001</v>
      </c>
      <c r="H54" s="64">
        <f t="shared" si="12"/>
        <v>4557.2262063600001</v>
      </c>
      <c r="I54" s="64">
        <f t="shared" si="10"/>
        <v>1051.6756758959684</v>
      </c>
      <c r="J54" s="64">
        <f t="shared" si="11"/>
        <v>23.370570575465965</v>
      </c>
      <c r="K54" s="64">
        <v>120</v>
      </c>
      <c r="L54" s="64">
        <v>16.706130000000002</v>
      </c>
      <c r="M54" s="64">
        <v>33.401130000000002</v>
      </c>
      <c r="N54" s="285">
        <f t="shared" si="21"/>
        <v>59.243940682679998</v>
      </c>
      <c r="O54" s="285">
        <f t="shared" si="22"/>
        <v>59.243940682679998</v>
      </c>
      <c r="P54" s="285">
        <f t="shared" si="23"/>
        <v>273.43357238160002</v>
      </c>
      <c r="Q54" s="285">
        <f t="shared" si="24"/>
        <v>273.43357238160002</v>
      </c>
      <c r="R54" s="285">
        <f t="shared" si="18"/>
        <v>22.7861310318</v>
      </c>
      <c r="S54" s="285">
        <f t="shared" si="19"/>
        <v>22.7861310318</v>
      </c>
    </row>
    <row r="55" spans="1:19" s="94" customFormat="1" x14ac:dyDescent="0.4">
      <c r="A55" s="92">
        <v>3042</v>
      </c>
      <c r="B55" s="180" t="s">
        <v>143</v>
      </c>
      <c r="C55" s="64">
        <v>4422.1412840000003</v>
      </c>
      <c r="D55" s="64">
        <f t="shared" si="7"/>
        <v>4687.4697610399999</v>
      </c>
      <c r="E55" s="64">
        <f t="shared" si="15"/>
        <v>1081.7321120254769</v>
      </c>
      <c r="F55" s="64">
        <f t="shared" si="26"/>
        <v>24.038491378343931</v>
      </c>
      <c r="G55" s="64">
        <f t="shared" si="14"/>
        <v>4968.7179467023998</v>
      </c>
      <c r="H55" s="64">
        <f t="shared" si="12"/>
        <v>4968.7179467023998</v>
      </c>
      <c r="I55" s="64">
        <f t="shared" si="10"/>
        <v>1146.6360387470056</v>
      </c>
      <c r="J55" s="64">
        <f t="shared" si="11"/>
        <v>25.480800861044568</v>
      </c>
      <c r="K55" s="64">
        <v>120</v>
      </c>
      <c r="L55" s="64">
        <v>27.836130000000001</v>
      </c>
      <c r="M55" s="64">
        <v>66.802260000000004</v>
      </c>
      <c r="N55" s="285">
        <f t="shared" si="21"/>
        <v>64.593333307131189</v>
      </c>
      <c r="O55" s="285">
        <f t="shared" si="22"/>
        <v>64.593333307131189</v>
      </c>
      <c r="P55" s="285">
        <f t="shared" si="23"/>
        <v>298.123076802144</v>
      </c>
      <c r="Q55" s="285">
        <f t="shared" si="24"/>
        <v>298.123076802144</v>
      </c>
      <c r="R55" s="285">
        <f t="shared" si="18"/>
        <v>24.843589733512001</v>
      </c>
      <c r="S55" s="285">
        <f t="shared" si="19"/>
        <v>24.843589733512001</v>
      </c>
    </row>
    <row r="56" spans="1:19" s="94" customFormat="1" x14ac:dyDescent="0.4">
      <c r="A56" s="92">
        <v>2080</v>
      </c>
      <c r="B56" s="93" t="s">
        <v>115</v>
      </c>
      <c r="C56" s="64">
        <v>3991.117088</v>
      </c>
      <c r="D56" s="64">
        <f>SUM(C56*0.06)+C56</f>
        <v>4230.5841132799997</v>
      </c>
      <c r="E56" s="64">
        <f t="shared" si="15"/>
        <v>976.29615149654978</v>
      </c>
      <c r="F56" s="64">
        <f t="shared" si="26"/>
        <v>21.695470033256662</v>
      </c>
      <c r="G56" s="64">
        <f t="shared" si="14"/>
        <v>4484.4191600767999</v>
      </c>
      <c r="H56" s="64">
        <f t="shared" si="12"/>
        <v>4484.4191600767999</v>
      </c>
      <c r="I56" s="64">
        <f t="shared" si="10"/>
        <v>1034.8739205863428</v>
      </c>
      <c r="J56" s="64">
        <f t="shared" si="11"/>
        <v>22.997198235252064</v>
      </c>
      <c r="K56" s="64">
        <v>120</v>
      </c>
      <c r="L56" s="64">
        <v>27.836130000000001</v>
      </c>
      <c r="M56" s="64">
        <v>66.802260000000004</v>
      </c>
      <c r="N56" s="285">
        <f t="shared" si="21"/>
        <v>58.297449080998398</v>
      </c>
      <c r="O56" s="285">
        <f t="shared" si="22"/>
        <v>58.297449080998398</v>
      </c>
      <c r="P56" s="285">
        <f t="shared" si="23"/>
        <v>269.065149604608</v>
      </c>
      <c r="Q56" s="285">
        <f t="shared" si="24"/>
        <v>269.065149604608</v>
      </c>
      <c r="R56" s="285">
        <f t="shared" si="18"/>
        <v>22.422095800384</v>
      </c>
      <c r="S56" s="285">
        <f t="shared" si="19"/>
        <v>22.422095800384</v>
      </c>
    </row>
    <row r="57" spans="1:19" s="94" customFormat="1" x14ac:dyDescent="0.4">
      <c r="A57" s="92">
        <v>2082</v>
      </c>
      <c r="B57" s="93" t="s">
        <v>28</v>
      </c>
      <c r="C57" s="64">
        <v>4832.0867440000002</v>
      </c>
      <c r="D57" s="64">
        <f t="shared" si="7"/>
        <v>5122.0119486399999</v>
      </c>
      <c r="E57" s="64">
        <f t="shared" si="15"/>
        <v>1182.0118497773058</v>
      </c>
      <c r="F57" s="64">
        <f t="shared" si="26"/>
        <v>26.266929995051239</v>
      </c>
      <c r="G57" s="64">
        <f t="shared" si="14"/>
        <v>5429.3326655583996</v>
      </c>
      <c r="H57" s="64">
        <f t="shared" si="12"/>
        <v>5429.3326655583996</v>
      </c>
      <c r="I57" s="64">
        <f t="shared" si="10"/>
        <v>1252.9325607639441</v>
      </c>
      <c r="J57" s="64">
        <f t="shared" si="11"/>
        <v>27.842945794754314</v>
      </c>
      <c r="K57" s="64">
        <v>120</v>
      </c>
      <c r="L57" s="64">
        <v>27.836130000000001</v>
      </c>
      <c r="M57" s="64">
        <v>66.802260000000004</v>
      </c>
      <c r="N57" s="285">
        <f t="shared" si="21"/>
        <v>70.581324652259198</v>
      </c>
      <c r="O57" s="285">
        <f t="shared" si="22"/>
        <v>70.581324652259198</v>
      </c>
      <c r="P57" s="285">
        <f t="shared" si="23"/>
        <v>325.75995993350398</v>
      </c>
      <c r="Q57" s="285">
        <f t="shared" si="24"/>
        <v>325.75995993350398</v>
      </c>
      <c r="R57" s="285">
        <f t="shared" si="18"/>
        <v>27.146663327791998</v>
      </c>
      <c r="S57" s="285">
        <f t="shared" si="19"/>
        <v>27.146663327791998</v>
      </c>
    </row>
    <row r="58" spans="1:19" s="94" customFormat="1" x14ac:dyDescent="0.4">
      <c r="A58" s="92">
        <v>2084</v>
      </c>
      <c r="B58" s="93" t="s">
        <v>30</v>
      </c>
      <c r="C58" s="64">
        <v>5073.3348999999998</v>
      </c>
      <c r="D58" s="64">
        <f>SUM(C58*0.06)+C58</f>
        <v>5377.7349939999995</v>
      </c>
      <c r="E58" s="64">
        <f t="shared" si="15"/>
        <v>1241.0253141947244</v>
      </c>
      <c r="F58" s="64">
        <f t="shared" si="26"/>
        <v>27.578340315438318</v>
      </c>
      <c r="G58" s="64">
        <f t="shared" si="14"/>
        <v>5700.3990936399996</v>
      </c>
      <c r="H58" s="64">
        <f t="shared" si="12"/>
        <v>5700.3990936399996</v>
      </c>
      <c r="I58" s="64">
        <f t="shared" si="10"/>
        <v>1315.4868330464078</v>
      </c>
      <c r="J58" s="64">
        <f t="shared" si="11"/>
        <v>29.233040734364618</v>
      </c>
      <c r="K58" s="64">
        <v>120</v>
      </c>
      <c r="L58" s="64">
        <v>27.836130000000001</v>
      </c>
      <c r="M58" s="64">
        <v>66.802260000000004</v>
      </c>
      <c r="N58" s="285">
        <f t="shared" si="21"/>
        <v>74.105188217319991</v>
      </c>
      <c r="O58" s="285">
        <f t="shared" si="22"/>
        <v>74.105188217319991</v>
      </c>
      <c r="P58" s="285">
        <f t="shared" si="23"/>
        <v>342.02394561839998</v>
      </c>
      <c r="Q58" s="285">
        <f t="shared" si="24"/>
        <v>342.02394561839998</v>
      </c>
      <c r="R58" s="285">
        <f t="shared" si="18"/>
        <v>28.501995468199997</v>
      </c>
      <c r="S58" s="285">
        <f t="shared" si="19"/>
        <v>28.501995468199997</v>
      </c>
    </row>
    <row r="59" spans="1:19" s="94" customFormat="1" x14ac:dyDescent="0.4">
      <c r="A59" s="92">
        <v>2086</v>
      </c>
      <c r="B59" s="93" t="s">
        <v>29</v>
      </c>
      <c r="C59" s="64">
        <v>5315.9763199999998</v>
      </c>
      <c r="D59" s="64">
        <f>SUM(C59*0.06)+C59</f>
        <v>5634.9348991999996</v>
      </c>
      <c r="E59" s="64">
        <f t="shared" si="15"/>
        <v>1300.3795950430385</v>
      </c>
      <c r="F59" s="64">
        <f t="shared" si="26"/>
        <v>28.897324334289745</v>
      </c>
      <c r="G59" s="64">
        <f t="shared" si="14"/>
        <v>5973.0309931519996</v>
      </c>
      <c r="H59" s="64">
        <f t="shared" si="12"/>
        <v>5973.0309931519996</v>
      </c>
      <c r="I59" s="64">
        <f t="shared" si="10"/>
        <v>1378.4023707456208</v>
      </c>
      <c r="J59" s="64">
        <f t="shared" si="11"/>
        <v>30.631163794347131</v>
      </c>
      <c r="K59" s="64">
        <v>120</v>
      </c>
      <c r="L59" s="64">
        <v>27.836130000000001</v>
      </c>
      <c r="M59" s="64">
        <v>66.802260000000004</v>
      </c>
      <c r="N59" s="285">
        <f t="shared" si="21"/>
        <v>77.649402910975994</v>
      </c>
      <c r="O59" s="285">
        <f t="shared" si="22"/>
        <v>77.649402910975994</v>
      </c>
      <c r="P59" s="285">
        <f t="shared" si="23"/>
        <v>358.38185958911998</v>
      </c>
      <c r="Q59" s="285">
        <f t="shared" si="24"/>
        <v>358.38185958911998</v>
      </c>
      <c r="R59" s="285">
        <f t="shared" si="18"/>
        <v>29.865154965759999</v>
      </c>
      <c r="S59" s="285">
        <f t="shared" si="19"/>
        <v>29.865154965759999</v>
      </c>
    </row>
    <row r="60" spans="1:19" s="94" customFormat="1" x14ac:dyDescent="0.4">
      <c r="A60" s="92">
        <v>3048</v>
      </c>
      <c r="B60" s="93" t="s">
        <v>63</v>
      </c>
      <c r="C60" s="64">
        <v>4028.8700479999998</v>
      </c>
      <c r="D60" s="64">
        <f t="shared" si="7"/>
        <v>4270.6022508799997</v>
      </c>
      <c r="E60" s="64">
        <f t="shared" si="15"/>
        <v>985.5311773659796</v>
      </c>
      <c r="F60" s="64">
        <f t="shared" si="26"/>
        <v>21.900692830355101</v>
      </c>
      <c r="G60" s="64">
        <f t="shared" si="14"/>
        <v>4526.8383859327996</v>
      </c>
      <c r="H60" s="64">
        <f t="shared" si="12"/>
        <v>4526.8383859327996</v>
      </c>
      <c r="I60" s="64">
        <f t="shared" si="10"/>
        <v>1044.6630480079384</v>
      </c>
      <c r="J60" s="64">
        <f t="shared" si="11"/>
        <v>23.214734400176408</v>
      </c>
      <c r="K60" s="64">
        <v>120</v>
      </c>
      <c r="L60" s="64">
        <v>27.836130000000001</v>
      </c>
      <c r="M60" s="64">
        <v>66.802260000000004</v>
      </c>
      <c r="N60" s="285">
        <f t="shared" si="21"/>
        <v>58.848899017126392</v>
      </c>
      <c r="O60" s="285">
        <f t="shared" si="22"/>
        <v>58.848899017126392</v>
      </c>
      <c r="P60" s="285">
        <f t="shared" si="23"/>
        <v>271.61030315596798</v>
      </c>
      <c r="Q60" s="285">
        <f t="shared" si="24"/>
        <v>271.61030315596798</v>
      </c>
      <c r="R60" s="285">
        <f t="shared" si="18"/>
        <v>22.634191929663999</v>
      </c>
      <c r="S60" s="285">
        <f t="shared" si="19"/>
        <v>22.634191929663999</v>
      </c>
    </row>
    <row r="61" spans="1:19" s="94" customFormat="1" x14ac:dyDescent="0.4">
      <c r="A61" s="92">
        <v>3052</v>
      </c>
      <c r="B61" s="93" t="s">
        <v>64</v>
      </c>
      <c r="C61" s="64">
        <v>4404.9164960000007</v>
      </c>
      <c r="D61" s="64">
        <f t="shared" si="7"/>
        <v>4669.2114857600009</v>
      </c>
      <c r="E61" s="64">
        <f t="shared" si="15"/>
        <v>1077.5186314725499</v>
      </c>
      <c r="F61" s="64">
        <f t="shared" si="26"/>
        <v>23.944858477167777</v>
      </c>
      <c r="G61" s="64">
        <f t="shared" si="14"/>
        <v>4949.3641749056005</v>
      </c>
      <c r="H61" s="64">
        <f t="shared" si="12"/>
        <v>4949.3641749056005</v>
      </c>
      <c r="I61" s="64">
        <f t="shared" si="10"/>
        <v>1142.1697493609029</v>
      </c>
      <c r="J61" s="64">
        <f t="shared" si="11"/>
        <v>25.381549985797843</v>
      </c>
      <c r="K61" s="64">
        <v>120</v>
      </c>
      <c r="L61" s="64">
        <v>27.836130000000001</v>
      </c>
      <c r="M61" s="64">
        <v>66.802260000000004</v>
      </c>
      <c r="N61" s="285">
        <f t="shared" si="21"/>
        <v>64.341734273772801</v>
      </c>
      <c r="O61" s="285">
        <f t="shared" si="22"/>
        <v>64.341734273772801</v>
      </c>
      <c r="P61" s="285">
        <f t="shared" si="23"/>
        <v>296.96185049433603</v>
      </c>
      <c r="Q61" s="285">
        <f t="shared" si="24"/>
        <v>296.96185049433603</v>
      </c>
      <c r="R61" s="285">
        <f t="shared" si="18"/>
        <v>24.746820874528002</v>
      </c>
      <c r="S61" s="285">
        <f t="shared" si="19"/>
        <v>24.746820874528002</v>
      </c>
    </row>
    <row r="62" spans="1:19" s="94" customFormat="1" x14ac:dyDescent="0.4">
      <c r="A62" s="92">
        <v>3054</v>
      </c>
      <c r="B62" s="180" t="s">
        <v>105</v>
      </c>
      <c r="C62" s="64">
        <v>4727.2099199999993</v>
      </c>
      <c r="D62" s="64">
        <f>SUM(C62*0.06)+C62</f>
        <v>5010.8425151999991</v>
      </c>
      <c r="E62" s="64">
        <f t="shared" si="15"/>
        <v>1156.3571677935981</v>
      </c>
      <c r="F62" s="64">
        <f t="shared" si="26"/>
        <v>25.696825950968847</v>
      </c>
      <c r="G62" s="64">
        <f t="shared" si="14"/>
        <v>5311.4930661119988</v>
      </c>
      <c r="H62" s="64">
        <f t="shared" si="12"/>
        <v>5311.4930661119988</v>
      </c>
      <c r="I62" s="64">
        <f t="shared" si="10"/>
        <v>1225.738597861214</v>
      </c>
      <c r="J62" s="64">
        <f t="shared" si="11"/>
        <v>27.238635508026977</v>
      </c>
      <c r="K62" s="64">
        <v>120</v>
      </c>
      <c r="L62" s="64">
        <v>27.836130000000001</v>
      </c>
      <c r="M62" s="64">
        <v>66.802260000000004</v>
      </c>
      <c r="N62" s="285">
        <f t="shared" si="21"/>
        <v>69.049409859455977</v>
      </c>
      <c r="O62" s="285">
        <f t="shared" si="22"/>
        <v>69.049409859455977</v>
      </c>
      <c r="P62" s="285">
        <f t="shared" si="23"/>
        <v>318.68958396671991</v>
      </c>
      <c r="Q62" s="285">
        <f t="shared" si="24"/>
        <v>318.68958396671991</v>
      </c>
      <c r="R62" s="285">
        <f t="shared" si="18"/>
        <v>26.557465330559996</v>
      </c>
      <c r="S62" s="285">
        <f t="shared" si="19"/>
        <v>26.557465330559996</v>
      </c>
    </row>
    <row r="63" spans="1:19" s="94" customFormat="1" x14ac:dyDescent="0.4">
      <c r="A63" s="92">
        <v>1012</v>
      </c>
      <c r="B63" s="93" t="s">
        <v>32</v>
      </c>
      <c r="C63" s="64">
        <v>2322.9868199999996</v>
      </c>
      <c r="D63" s="64">
        <f t="shared" si="7"/>
        <v>2462.3660291999995</v>
      </c>
      <c r="E63" s="64">
        <f t="shared" si="15"/>
        <v>568.24268552835008</v>
      </c>
      <c r="F63" s="64">
        <f t="shared" si="26"/>
        <v>12.627615233963335</v>
      </c>
      <c r="G63" s="64">
        <f t="shared" si="14"/>
        <v>2610.1079909519995</v>
      </c>
      <c r="H63" s="64">
        <f t="shared" ref="H63:H68" si="29">SUM(20*45)*4.3333</f>
        <v>3899.9700000000003</v>
      </c>
      <c r="I63" s="64">
        <f t="shared" si="10"/>
        <v>900</v>
      </c>
      <c r="J63" s="64">
        <f t="shared" si="11"/>
        <v>20</v>
      </c>
      <c r="K63" s="64">
        <v>120</v>
      </c>
      <c r="L63" s="64">
        <v>27.836130000000001</v>
      </c>
      <c r="M63" s="64">
        <v>79.323509999999999</v>
      </c>
      <c r="N63" s="285">
        <f t="shared" si="21"/>
        <v>33.931403882375989</v>
      </c>
      <c r="O63" s="285">
        <f t="shared" si="22"/>
        <v>33.931403882375989</v>
      </c>
      <c r="P63" s="285">
        <f t="shared" si="23"/>
        <v>156.60647945711997</v>
      </c>
      <c r="Q63" s="285">
        <f t="shared" si="24"/>
        <v>156.60647945711997</v>
      </c>
      <c r="R63" s="285">
        <f t="shared" si="18"/>
        <v>19.499850000000002</v>
      </c>
      <c r="S63" s="285">
        <f t="shared" si="19"/>
        <v>19.499850000000002</v>
      </c>
    </row>
    <row r="64" spans="1:19" s="94" customFormat="1" x14ac:dyDescent="0.4">
      <c r="A64" s="92">
        <v>1014</v>
      </c>
      <c r="B64" s="93" t="s">
        <v>34</v>
      </c>
      <c r="C64" s="64">
        <v>2438.796272</v>
      </c>
      <c r="D64" s="64">
        <f>SUM(C64*0.06)+C64</f>
        <v>2585.1240483199999</v>
      </c>
      <c r="E64" s="64">
        <f t="shared" si="15"/>
        <v>596.57167708674672</v>
      </c>
      <c r="F64" s="64">
        <f t="shared" si="26"/>
        <v>13.257148379705482</v>
      </c>
      <c r="G64" s="64">
        <f t="shared" si="14"/>
        <v>2740.2314912192001</v>
      </c>
      <c r="H64" s="64">
        <f t="shared" si="29"/>
        <v>3899.9700000000003</v>
      </c>
      <c r="I64" s="64">
        <f t="shared" si="10"/>
        <v>900</v>
      </c>
      <c r="J64" s="64">
        <f t="shared" si="11"/>
        <v>20</v>
      </c>
      <c r="K64" s="64">
        <v>120</v>
      </c>
      <c r="L64" s="64">
        <v>27.836130000000001</v>
      </c>
      <c r="M64" s="64">
        <v>79.323509999999999</v>
      </c>
      <c r="N64" s="285">
        <f t="shared" si="21"/>
        <v>35.623009385849599</v>
      </c>
      <c r="O64" s="285">
        <f t="shared" si="22"/>
        <v>35.623009385849599</v>
      </c>
      <c r="P64" s="285">
        <f t="shared" si="23"/>
        <v>164.41388947315201</v>
      </c>
      <c r="Q64" s="285">
        <f t="shared" si="24"/>
        <v>164.41388947315201</v>
      </c>
      <c r="R64" s="285">
        <f t="shared" si="18"/>
        <v>19.499850000000002</v>
      </c>
      <c r="S64" s="285">
        <f t="shared" si="19"/>
        <v>19.499850000000002</v>
      </c>
    </row>
    <row r="65" spans="1:29" s="94" customFormat="1" x14ac:dyDescent="0.4">
      <c r="A65" s="92">
        <v>1016</v>
      </c>
      <c r="B65" s="93" t="s">
        <v>33</v>
      </c>
      <c r="C65" s="64">
        <v>2555.9652799999999</v>
      </c>
      <c r="D65" s="64">
        <f>SUM(C65*0.06)+C65</f>
        <v>2709.3231968</v>
      </c>
      <c r="E65" s="64">
        <f t="shared" si="15"/>
        <v>625.23323951722705</v>
      </c>
      <c r="F65" s="64">
        <f t="shared" si="26"/>
        <v>13.894071989271712</v>
      </c>
      <c r="G65" s="64">
        <f t="shared" si="14"/>
        <v>2871.8825886079999</v>
      </c>
      <c r="H65" s="64">
        <f t="shared" si="29"/>
        <v>3899.9700000000003</v>
      </c>
      <c r="I65" s="64">
        <f t="shared" si="10"/>
        <v>900</v>
      </c>
      <c r="J65" s="64">
        <f t="shared" si="11"/>
        <v>20</v>
      </c>
      <c r="K65" s="64">
        <v>120</v>
      </c>
      <c r="L65" s="64">
        <v>27.836130000000001</v>
      </c>
      <c r="M65" s="64">
        <v>79.323509999999999</v>
      </c>
      <c r="N65" s="285">
        <f t="shared" si="21"/>
        <v>37.334473651903998</v>
      </c>
      <c r="O65" s="285">
        <f t="shared" si="22"/>
        <v>37.334473651903998</v>
      </c>
      <c r="P65" s="285">
        <f t="shared" si="23"/>
        <v>172.31295531647999</v>
      </c>
      <c r="Q65" s="285">
        <f t="shared" si="24"/>
        <v>172.31295531647999</v>
      </c>
      <c r="R65" s="285">
        <f t="shared" si="18"/>
        <v>19.499850000000002</v>
      </c>
      <c r="S65" s="285">
        <f t="shared" si="19"/>
        <v>19.499850000000002</v>
      </c>
    </row>
    <row r="66" spans="1:29" s="94" customFormat="1" ht="52.5" x14ac:dyDescent="0.4">
      <c r="A66" s="92">
        <v>1000</v>
      </c>
      <c r="B66" s="93" t="s">
        <v>35</v>
      </c>
      <c r="C66" s="64">
        <v>1513.736392</v>
      </c>
      <c r="D66" s="64">
        <f t="shared" si="7"/>
        <v>1604.5605755199999</v>
      </c>
      <c r="E66" s="64">
        <f t="shared" si="15"/>
        <v>370.28605808967757</v>
      </c>
      <c r="F66" s="64">
        <f t="shared" si="26"/>
        <v>8.2285790686595011</v>
      </c>
      <c r="G66" s="64">
        <f t="shared" si="14"/>
        <v>1700.8342100512</v>
      </c>
      <c r="H66" s="64">
        <f t="shared" si="29"/>
        <v>3899.9700000000003</v>
      </c>
      <c r="I66" s="64">
        <f t="shared" ref="I66:I70" si="30">+H66/4.3333</f>
        <v>900</v>
      </c>
      <c r="J66" s="64">
        <f t="shared" ref="J66:J70" si="31">+I66/45</f>
        <v>20</v>
      </c>
      <c r="K66" s="64">
        <v>120</v>
      </c>
      <c r="L66" s="64">
        <v>27.836130000000001</v>
      </c>
      <c r="M66" s="64">
        <v>79.323509999999999</v>
      </c>
      <c r="N66" s="287">
        <f t="shared" si="21"/>
        <v>22.110844730665598</v>
      </c>
      <c r="O66" s="287">
        <f t="shared" si="22"/>
        <v>22.110844730665598</v>
      </c>
      <c r="P66" s="287">
        <f t="shared" si="23"/>
        <v>102.05005260307199</v>
      </c>
      <c r="Q66" s="287">
        <f t="shared" si="24"/>
        <v>102.05005260307199</v>
      </c>
      <c r="R66" s="287">
        <f t="shared" ref="R66:R68" si="32">+H66*0.005</f>
        <v>19.499850000000002</v>
      </c>
      <c r="S66" s="287">
        <f t="shared" ref="S66:S68" si="33">+H66*0.005</f>
        <v>19.499850000000002</v>
      </c>
    </row>
    <row r="67" spans="1:29" s="94" customFormat="1" ht="52.5" x14ac:dyDescent="0.4">
      <c r="A67" s="92">
        <v>1002</v>
      </c>
      <c r="B67" s="93" t="s">
        <v>38</v>
      </c>
      <c r="C67" s="64">
        <v>1589.55692</v>
      </c>
      <c r="D67" s="64">
        <f>SUM(C67*0.06)+C67</f>
        <v>1684.9303351999999</v>
      </c>
      <c r="E67" s="64">
        <f t="shared" si="15"/>
        <v>388.83306837744902</v>
      </c>
      <c r="F67" s="64">
        <f t="shared" si="26"/>
        <v>8.6407348528321997</v>
      </c>
      <c r="G67" s="64">
        <f t="shared" si="14"/>
        <v>1786.0261553119999</v>
      </c>
      <c r="H67" s="64">
        <f t="shared" si="29"/>
        <v>3899.9700000000003</v>
      </c>
      <c r="I67" s="64">
        <f t="shared" si="30"/>
        <v>900</v>
      </c>
      <c r="J67" s="64">
        <f t="shared" si="31"/>
        <v>20</v>
      </c>
      <c r="K67" s="64">
        <v>120</v>
      </c>
      <c r="L67" s="64">
        <v>27.836130000000001</v>
      </c>
      <c r="M67" s="64">
        <v>79.323509999999999</v>
      </c>
      <c r="N67" s="287">
        <f t="shared" si="21"/>
        <v>23.218340019055997</v>
      </c>
      <c r="O67" s="287">
        <f t="shared" si="22"/>
        <v>23.218340019055997</v>
      </c>
      <c r="P67" s="287">
        <f t="shared" si="23"/>
        <v>107.16156931871998</v>
      </c>
      <c r="Q67" s="287">
        <f t="shared" si="24"/>
        <v>107.16156931871998</v>
      </c>
      <c r="R67" s="287">
        <f t="shared" si="32"/>
        <v>19.499850000000002</v>
      </c>
      <c r="S67" s="287">
        <f t="shared" si="33"/>
        <v>19.499850000000002</v>
      </c>
    </row>
    <row r="68" spans="1:29" s="94" customFormat="1" ht="52.5" x14ac:dyDescent="0.4">
      <c r="A68" s="92">
        <v>1004</v>
      </c>
      <c r="B68" s="93" t="s">
        <v>37</v>
      </c>
      <c r="C68" s="64">
        <v>1665.388684</v>
      </c>
      <c r="D68" s="64">
        <f>SUM(C68*0.06)+C68</f>
        <v>1765.31200504</v>
      </c>
      <c r="E68" s="64">
        <f t="shared" si="15"/>
        <v>407.38282718482446</v>
      </c>
      <c r="F68" s="64">
        <f t="shared" si="26"/>
        <v>9.0529517152183221</v>
      </c>
      <c r="G68" s="64">
        <f t="shared" ref="G68:G70" si="34">SUM(D68*0.06)+D68</f>
        <v>1871.2307253424001</v>
      </c>
      <c r="H68" s="64">
        <f t="shared" si="29"/>
        <v>3899.9700000000003</v>
      </c>
      <c r="I68" s="64">
        <f t="shared" si="30"/>
        <v>900</v>
      </c>
      <c r="J68" s="64">
        <f t="shared" si="31"/>
        <v>20</v>
      </c>
      <c r="K68" s="64">
        <v>120</v>
      </c>
      <c r="L68" s="64">
        <v>27.836130000000001</v>
      </c>
      <c r="M68" s="64">
        <v>79.323509999999999</v>
      </c>
      <c r="N68" s="287">
        <f t="shared" si="21"/>
        <v>24.325999429451201</v>
      </c>
      <c r="O68" s="287">
        <f t="shared" si="22"/>
        <v>24.325999429451201</v>
      </c>
      <c r="P68" s="287">
        <f t="shared" si="23"/>
        <v>112.27384352054401</v>
      </c>
      <c r="Q68" s="287">
        <f t="shared" si="24"/>
        <v>112.27384352054401</v>
      </c>
      <c r="R68" s="287">
        <f t="shared" si="32"/>
        <v>19.499850000000002</v>
      </c>
      <c r="S68" s="287">
        <f t="shared" si="33"/>
        <v>19.499850000000002</v>
      </c>
    </row>
    <row r="69" spans="1:29" s="94" customFormat="1" x14ac:dyDescent="0.4">
      <c r="A69" s="92">
        <v>2089</v>
      </c>
      <c r="B69" s="93" t="s">
        <v>62</v>
      </c>
      <c r="C69" s="64">
        <v>5339.414616</v>
      </c>
      <c r="D69" s="64">
        <f t="shared" ref="D69" si="35">SUM(C69*0.06)+C69</f>
        <v>5659.7794929600004</v>
      </c>
      <c r="E69" s="64">
        <f t="shared" si="15"/>
        <v>1306.1130069369765</v>
      </c>
      <c r="F69" s="64">
        <f t="shared" si="26"/>
        <v>29.024733487488366</v>
      </c>
      <c r="G69" s="64">
        <f t="shared" si="34"/>
        <v>5999.3662625376001</v>
      </c>
      <c r="H69" s="64">
        <f t="shared" ref="H69:H70" si="36">SUM(D69*0.06)+D69</f>
        <v>5999.3662625376001</v>
      </c>
      <c r="I69" s="64">
        <f t="shared" si="30"/>
        <v>1384.479787353195</v>
      </c>
      <c r="J69" s="64">
        <f t="shared" si="31"/>
        <v>30.766217496737667</v>
      </c>
      <c r="K69" s="64">
        <v>0</v>
      </c>
      <c r="L69" s="64">
        <v>0</v>
      </c>
      <c r="M69" s="64">
        <v>0</v>
      </c>
      <c r="N69" s="64"/>
      <c r="O69" s="64"/>
      <c r="P69" s="64">
        <v>0</v>
      </c>
      <c r="Q69" s="64">
        <v>0</v>
      </c>
      <c r="R69" s="64">
        <f>H69*0.015</f>
        <v>89.990493938063992</v>
      </c>
      <c r="S69" s="64">
        <v>0</v>
      </c>
    </row>
    <row r="70" spans="1:29" s="94" customFormat="1" x14ac:dyDescent="0.4">
      <c r="A70" s="92">
        <v>2139</v>
      </c>
      <c r="B70" s="180" t="s">
        <v>178</v>
      </c>
      <c r="C70" s="64">
        <v>5339.414616</v>
      </c>
      <c r="D70" s="64">
        <f>SUM(C70*0.06)+C70</f>
        <v>5659.7794929600004</v>
      </c>
      <c r="E70" s="64">
        <f t="shared" si="15"/>
        <v>1306.1130069369765</v>
      </c>
      <c r="F70" s="64">
        <f t="shared" si="26"/>
        <v>29.024733487488366</v>
      </c>
      <c r="G70" s="64">
        <f t="shared" si="34"/>
        <v>5999.3662625376001</v>
      </c>
      <c r="H70" s="64">
        <f t="shared" si="36"/>
        <v>5999.3662625376001</v>
      </c>
      <c r="I70" s="64">
        <f t="shared" si="30"/>
        <v>1384.479787353195</v>
      </c>
      <c r="J70" s="64">
        <f t="shared" si="31"/>
        <v>30.766217496737667</v>
      </c>
      <c r="K70" s="64">
        <v>0</v>
      </c>
      <c r="L70" s="64">
        <v>225.75</v>
      </c>
      <c r="M70" s="64">
        <v>0</v>
      </c>
      <c r="N70" s="64"/>
      <c r="O70" s="64"/>
      <c r="P70" s="64">
        <v>0</v>
      </c>
      <c r="Q70" s="64">
        <v>0</v>
      </c>
      <c r="R70" s="64">
        <f>+H70*0.03</f>
        <v>179.98098787612798</v>
      </c>
      <c r="S70" s="64">
        <v>0</v>
      </c>
    </row>
    <row r="71" spans="1:29" ht="11.25" customHeight="1" x14ac:dyDescent="0.4"/>
    <row r="72" spans="1:29" ht="30.75" thickBot="1" x14ac:dyDescent="0.45">
      <c r="A72" s="36"/>
      <c r="B72" s="75" t="s">
        <v>107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29" ht="27" customHeight="1" x14ac:dyDescent="0.4">
      <c r="A73" s="36"/>
      <c r="B73" s="214" t="s">
        <v>49</v>
      </c>
      <c r="C73" s="243" t="s">
        <v>109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4"/>
      <c r="X73" s="10"/>
      <c r="Y73" s="11"/>
      <c r="Z73" s="11"/>
      <c r="AA73" s="18"/>
      <c r="AB73" s="18"/>
      <c r="AC73" s="18"/>
    </row>
    <row r="74" spans="1:29" ht="27" thickBot="1" x14ac:dyDescent="0.45">
      <c r="A74" s="36"/>
      <c r="B74" s="215"/>
      <c r="C74" s="208" t="s">
        <v>190</v>
      </c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9"/>
      <c r="X74" s="79"/>
      <c r="Y74" s="79"/>
      <c r="Z74" s="79"/>
      <c r="AA74" s="66"/>
      <c r="AB74" s="66"/>
      <c r="AC74" s="66"/>
    </row>
    <row r="75" spans="1:29" ht="27" customHeight="1" x14ac:dyDescent="0.4">
      <c r="A75" s="36"/>
      <c r="B75" s="214" t="s">
        <v>108</v>
      </c>
      <c r="C75" s="245" t="s">
        <v>213</v>
      </c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6"/>
      <c r="X75" s="79"/>
      <c r="Y75" s="79"/>
      <c r="Z75" s="79"/>
      <c r="AA75" s="79"/>
      <c r="AB75" s="79"/>
      <c r="AC75" s="79"/>
    </row>
    <row r="76" spans="1:29" x14ac:dyDescent="0.4">
      <c r="A76" s="36"/>
      <c r="B76" s="218"/>
      <c r="C76" s="221" t="s">
        <v>204</v>
      </c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2"/>
      <c r="X76" s="10"/>
      <c r="Y76" s="11"/>
      <c r="Z76" s="11"/>
      <c r="AA76" s="18"/>
      <c r="AB76" s="18"/>
      <c r="AC76" s="18"/>
    </row>
    <row r="77" spans="1:29" ht="51" customHeight="1" x14ac:dyDescent="0.4">
      <c r="A77" s="36"/>
      <c r="B77" s="218"/>
      <c r="C77" s="223" t="s">
        <v>55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4"/>
      <c r="X77" s="79"/>
      <c r="Y77" s="79"/>
      <c r="Z77" s="79"/>
      <c r="AA77" s="66"/>
      <c r="AB77" s="66"/>
      <c r="AC77" s="66"/>
    </row>
    <row r="78" spans="1:29" ht="50.25" customHeight="1" thickBot="1" x14ac:dyDescent="0.45">
      <c r="A78" s="36"/>
      <c r="B78" s="215"/>
      <c r="C78" s="225" t="s">
        <v>59</v>
      </c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6"/>
      <c r="X78" s="79"/>
      <c r="Y78" s="79"/>
      <c r="Z78" s="79"/>
      <c r="AA78" s="79"/>
      <c r="AB78" s="79"/>
      <c r="AC78" s="79"/>
    </row>
    <row r="79" spans="1:29" ht="27" thickBot="1" x14ac:dyDescent="0.45">
      <c r="A79" s="36"/>
      <c r="B79" s="78" t="s">
        <v>194</v>
      </c>
      <c r="C79" s="212" t="s">
        <v>145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3"/>
      <c r="X79" s="66"/>
      <c r="Y79" s="66"/>
      <c r="Z79" s="66"/>
      <c r="AA79" s="18"/>
      <c r="AB79" s="18"/>
      <c r="AC79" s="18"/>
    </row>
    <row r="80" spans="1:29" ht="47.25" customHeight="1" thickBot="1" x14ac:dyDescent="0.45">
      <c r="A80" s="36"/>
      <c r="B80" s="73" t="s">
        <v>52</v>
      </c>
      <c r="C80" s="210" t="s">
        <v>146</v>
      </c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1"/>
      <c r="X80" s="12"/>
      <c r="Y80" s="11"/>
      <c r="Z80" s="11"/>
      <c r="AA80" s="18"/>
      <c r="AB80" s="18"/>
      <c r="AC80" s="18"/>
    </row>
    <row r="81" spans="1:29" ht="26.25" customHeight="1" thickBot="1" x14ac:dyDescent="0.45">
      <c r="A81" s="36"/>
      <c r="B81" s="196" t="s">
        <v>57</v>
      </c>
      <c r="C81" s="212" t="s">
        <v>212</v>
      </c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3"/>
      <c r="X81" s="13"/>
      <c r="Y81" s="14"/>
      <c r="Z81" s="14"/>
      <c r="AA81" s="14"/>
      <c r="AB81" s="14"/>
      <c r="AC81" s="14"/>
    </row>
    <row r="82" spans="1:29" x14ac:dyDescent="0.4">
      <c r="A82" s="36"/>
      <c r="B82" s="236" t="s">
        <v>110</v>
      </c>
      <c r="C82" s="232" t="s">
        <v>106</v>
      </c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3"/>
      <c r="X82" s="13"/>
      <c r="Y82" s="14"/>
      <c r="Z82" s="14"/>
      <c r="AA82" s="19"/>
      <c r="AB82" s="19"/>
      <c r="AC82" s="19"/>
    </row>
    <row r="83" spans="1:29" ht="27" thickBot="1" x14ac:dyDescent="0.45">
      <c r="A83" s="36"/>
      <c r="B83" s="237"/>
      <c r="C83" s="234" t="s">
        <v>214</v>
      </c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5"/>
      <c r="X83" s="79"/>
      <c r="Y83" s="79"/>
      <c r="Z83" s="79"/>
      <c r="AA83" s="79"/>
      <c r="AB83" s="79"/>
      <c r="AC83" s="79"/>
    </row>
    <row r="84" spans="1:29" x14ac:dyDescent="0.4">
      <c r="A84" s="36"/>
      <c r="B84" s="238" t="s">
        <v>123</v>
      </c>
      <c r="C84" s="228" t="s">
        <v>128</v>
      </c>
      <c r="D84" s="228"/>
      <c r="E84" s="130"/>
      <c r="F84" s="130"/>
      <c r="G84" s="228" t="s">
        <v>128</v>
      </c>
      <c r="H84" s="228"/>
      <c r="I84" s="86"/>
      <c r="J84" s="166"/>
      <c r="K84" s="86"/>
      <c r="L84" s="86"/>
      <c r="M84" s="86"/>
      <c r="N84" s="151"/>
      <c r="O84" s="151"/>
      <c r="P84" s="86"/>
      <c r="Q84" s="86"/>
      <c r="R84" s="87"/>
      <c r="S84" s="35"/>
      <c r="T84" s="35"/>
      <c r="U84" s="35"/>
    </row>
    <row r="85" spans="1:29" x14ac:dyDescent="0.4">
      <c r="A85" s="36"/>
      <c r="B85" s="239"/>
      <c r="C85" s="229" t="s">
        <v>124</v>
      </c>
      <c r="D85" s="229"/>
      <c r="E85" s="131"/>
      <c r="F85" s="131"/>
      <c r="G85" s="229" t="s">
        <v>124</v>
      </c>
      <c r="H85" s="229"/>
      <c r="I85" s="88"/>
      <c r="J85" s="167"/>
      <c r="K85" s="88"/>
      <c r="L85" s="88"/>
      <c r="M85" s="88"/>
      <c r="N85" s="152"/>
      <c r="O85" s="152"/>
      <c r="P85" s="88"/>
      <c r="Q85" s="88"/>
      <c r="R85" s="89"/>
      <c r="S85" s="35"/>
      <c r="T85" s="35"/>
      <c r="U85" s="35"/>
    </row>
    <row r="86" spans="1:29" x14ac:dyDescent="0.4">
      <c r="A86" s="36"/>
      <c r="B86" s="239"/>
      <c r="C86" s="229" t="s">
        <v>125</v>
      </c>
      <c r="D86" s="229"/>
      <c r="E86" s="131"/>
      <c r="F86" s="131"/>
      <c r="G86" s="229" t="s">
        <v>125</v>
      </c>
      <c r="H86" s="229"/>
      <c r="I86" s="88"/>
      <c r="J86" s="167"/>
      <c r="K86" s="88"/>
      <c r="L86" s="88"/>
      <c r="M86" s="88"/>
      <c r="N86" s="152"/>
      <c r="O86" s="152"/>
      <c r="P86" s="88"/>
      <c r="Q86" s="88"/>
      <c r="R86" s="89"/>
      <c r="S86" s="35"/>
      <c r="T86" s="35"/>
      <c r="U86" s="35"/>
    </row>
    <row r="87" spans="1:29" x14ac:dyDescent="0.4">
      <c r="A87" s="36"/>
      <c r="B87" s="239"/>
      <c r="C87" s="241" t="s">
        <v>126</v>
      </c>
      <c r="D87" s="241"/>
      <c r="E87" s="132"/>
      <c r="F87" s="132"/>
      <c r="G87" s="241" t="s">
        <v>126</v>
      </c>
      <c r="H87" s="241"/>
      <c r="I87" s="84"/>
      <c r="J87" s="169"/>
      <c r="K87" s="84"/>
      <c r="L87" s="84"/>
      <c r="M87" s="84"/>
      <c r="N87" s="154"/>
      <c r="O87" s="154"/>
      <c r="P87" s="84"/>
      <c r="Q87" s="84"/>
      <c r="R87" s="85"/>
      <c r="S87" s="35"/>
      <c r="T87" s="35"/>
      <c r="U87" s="35"/>
    </row>
    <row r="88" spans="1:29" ht="27" thickBot="1" x14ac:dyDescent="0.45">
      <c r="A88" s="36"/>
      <c r="B88" s="240"/>
      <c r="C88" s="242" t="s">
        <v>127</v>
      </c>
      <c r="D88" s="242"/>
      <c r="E88" s="133"/>
      <c r="F88" s="133"/>
      <c r="G88" s="242" t="s">
        <v>127</v>
      </c>
      <c r="H88" s="242"/>
      <c r="I88" s="90"/>
      <c r="J88" s="90"/>
      <c r="K88" s="90"/>
      <c r="L88" s="90"/>
      <c r="M88" s="90"/>
      <c r="N88" s="90"/>
      <c r="O88" s="90"/>
      <c r="P88" s="90"/>
      <c r="Q88" s="90"/>
      <c r="R88" s="91"/>
      <c r="S88" s="35"/>
      <c r="T88" s="35"/>
      <c r="U88" s="35"/>
    </row>
    <row r="89" spans="1:29" ht="26.25" customHeight="1" thickBot="1" x14ac:dyDescent="0.45">
      <c r="A89" s="79"/>
      <c r="B89" s="74" t="s">
        <v>220</v>
      </c>
      <c r="C89" s="210" t="s">
        <v>221</v>
      </c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1"/>
    </row>
    <row r="90" spans="1:29" x14ac:dyDescent="0.4">
      <c r="A90" s="66"/>
      <c r="B90" s="66"/>
      <c r="C90" s="18"/>
      <c r="D90" s="18"/>
      <c r="E90" s="18"/>
      <c r="F90" s="18"/>
      <c r="G90" s="18"/>
      <c r="H90" s="18"/>
    </row>
    <row r="91" spans="1:29" x14ac:dyDescent="0.4">
      <c r="A91" s="12"/>
      <c r="B91" s="11"/>
      <c r="C91" s="18"/>
      <c r="D91" s="18"/>
      <c r="E91" s="18"/>
      <c r="F91" s="18"/>
      <c r="G91" s="18"/>
      <c r="H91" s="18"/>
    </row>
    <row r="92" spans="1:29" x14ac:dyDescent="0.4">
      <c r="A92" s="13"/>
      <c r="B92" s="14"/>
      <c r="C92" s="14"/>
      <c r="D92" s="14"/>
      <c r="E92" s="14"/>
      <c r="F92" s="14"/>
      <c r="G92" s="14"/>
      <c r="H92" s="14"/>
    </row>
    <row r="93" spans="1:29" ht="25.9" customHeight="1" x14ac:dyDescent="0.4">
      <c r="A93" s="67"/>
      <c r="B93" s="67"/>
      <c r="C93" s="67"/>
      <c r="D93" s="67"/>
      <c r="E93" s="129"/>
      <c r="F93" s="129"/>
      <c r="G93" s="138"/>
      <c r="H93" s="138"/>
      <c r="I93" s="67"/>
      <c r="J93" s="169"/>
      <c r="K93" s="67"/>
      <c r="L93" s="67"/>
      <c r="M93" s="67"/>
      <c r="N93" s="154"/>
      <c r="O93" s="154"/>
      <c r="P93" s="67"/>
    </row>
    <row r="94" spans="1:29" x14ac:dyDescent="0.4">
      <c r="A94" s="13"/>
      <c r="B94" s="14"/>
      <c r="C94" s="19"/>
      <c r="D94" s="19"/>
      <c r="E94" s="19"/>
      <c r="F94" s="19"/>
      <c r="G94" s="19"/>
      <c r="H94" s="19"/>
    </row>
    <row r="95" spans="1:29" ht="26.25" customHeight="1" x14ac:dyDescent="0.4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1:29" ht="26.25" hidden="1" customHeight="1" x14ac:dyDescent="0.4">
      <c r="A96" s="79"/>
      <c r="B96" s="79"/>
      <c r="C96" s="79"/>
      <c r="D96" s="79"/>
      <c r="E96" s="79"/>
      <c r="F96" s="79"/>
      <c r="G96" s="79"/>
      <c r="H96" s="79"/>
    </row>
    <row r="97" spans="1:8" x14ac:dyDescent="0.4">
      <c r="A97" s="13"/>
      <c r="B97" s="14"/>
      <c r="C97" s="19"/>
      <c r="D97" s="19"/>
      <c r="E97" s="19"/>
      <c r="F97" s="19"/>
      <c r="G97" s="19"/>
      <c r="H97" s="19"/>
    </row>
    <row r="98" spans="1:8" ht="26.25" customHeight="1" x14ac:dyDescent="0.4">
      <c r="A98" s="79"/>
      <c r="B98" s="79"/>
      <c r="C98" s="79"/>
      <c r="D98" s="79"/>
      <c r="E98" s="79"/>
      <c r="F98" s="79"/>
      <c r="G98" s="79"/>
      <c r="H98" s="79"/>
    </row>
    <row r="99" spans="1:8" x14ac:dyDescent="0.4">
      <c r="A99" s="13"/>
      <c r="B99" s="14"/>
      <c r="C99" s="19"/>
      <c r="D99" s="19"/>
      <c r="E99" s="19"/>
      <c r="F99" s="19"/>
      <c r="G99" s="19"/>
      <c r="H99" s="19"/>
    </row>
    <row r="100" spans="1:8" ht="26.25" customHeight="1" x14ac:dyDescent="0.4">
      <c r="A100" s="79"/>
      <c r="B100" s="79"/>
      <c r="C100" s="79"/>
      <c r="D100" s="79"/>
      <c r="E100" s="79"/>
      <c r="F100" s="79"/>
      <c r="G100" s="79"/>
      <c r="H100" s="79"/>
    </row>
    <row r="101" spans="1:8" x14ac:dyDescent="0.4">
      <c r="A101" s="13"/>
      <c r="B101" s="14"/>
      <c r="C101" s="14"/>
      <c r="D101" s="14"/>
      <c r="E101" s="14"/>
      <c r="F101" s="14"/>
      <c r="G101" s="14"/>
      <c r="H101" s="14"/>
    </row>
    <row r="102" spans="1:8" ht="25.9" customHeight="1" x14ac:dyDescent="0.4">
      <c r="A102" s="249"/>
      <c r="B102" s="250"/>
      <c r="C102" s="250"/>
      <c r="D102" s="250"/>
      <c r="E102" s="134"/>
      <c r="F102" s="134"/>
      <c r="G102" s="139"/>
      <c r="H102" s="139"/>
    </row>
    <row r="103" spans="1:8" x14ac:dyDescent="0.4">
      <c r="A103" s="27"/>
      <c r="C103" s="1"/>
      <c r="D103" s="1"/>
      <c r="E103" s="1"/>
      <c r="F103" s="1"/>
      <c r="G103" s="1"/>
      <c r="H103" s="1"/>
    </row>
  </sheetData>
  <sortState ref="A67:X68">
    <sortCondition ref="A67:A68"/>
  </sortState>
  <mergeCells count="31">
    <mergeCell ref="C80:R80"/>
    <mergeCell ref="C81:R81"/>
    <mergeCell ref="B73:B74"/>
    <mergeCell ref="C73:R73"/>
    <mergeCell ref="C74:R74"/>
    <mergeCell ref="D4:S4"/>
    <mergeCell ref="D5:S5"/>
    <mergeCell ref="A1:S1"/>
    <mergeCell ref="A2:S2"/>
    <mergeCell ref="C79:R79"/>
    <mergeCell ref="B75:B78"/>
    <mergeCell ref="C75:R75"/>
    <mergeCell ref="C76:R76"/>
    <mergeCell ref="C77:R77"/>
    <mergeCell ref="C78:R78"/>
    <mergeCell ref="A102:D102"/>
    <mergeCell ref="B82:B83"/>
    <mergeCell ref="C82:R82"/>
    <mergeCell ref="C83:R83"/>
    <mergeCell ref="B84:B88"/>
    <mergeCell ref="C84:D84"/>
    <mergeCell ref="C85:D85"/>
    <mergeCell ref="C86:D86"/>
    <mergeCell ref="C87:D87"/>
    <mergeCell ref="C88:D88"/>
    <mergeCell ref="G84:H84"/>
    <mergeCell ref="G85:H85"/>
    <mergeCell ref="G86:H86"/>
    <mergeCell ref="G87:H87"/>
    <mergeCell ref="G88:H88"/>
    <mergeCell ref="C89:R89"/>
  </mergeCells>
  <pageMargins left="0.25" right="0.25" top="0.75" bottom="0.75" header="0.3" footer="0.3"/>
  <pageSetup paperSize="9" scale="38" fitToHeight="0" orientation="landscape" r:id="rId1"/>
  <headerFooter>
    <oddHeader>&amp;C&amp;G</oddHeader>
    <oddFooter>&amp;CANNEXURE "H4"&amp;RPAGE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5"/>
  <sheetViews>
    <sheetView zoomScale="55" zoomScaleNormal="55" workbookViewId="0">
      <pane xSplit="4" ySplit="9" topLeftCell="G10" activePane="bottomRight" state="frozen"/>
      <selection pane="topRight" activeCell="G1" sqref="G1"/>
      <selection pane="bottomLeft" activeCell="A11" sqref="A11"/>
      <selection pane="bottomRight" activeCell="G10" sqref="G10"/>
    </sheetView>
  </sheetViews>
  <sheetFormatPr defaultColWidth="9.28515625" defaultRowHeight="26.25" x14ac:dyDescent="0.4"/>
  <cols>
    <col min="1" max="1" width="20.7109375" style="1" customWidth="1"/>
    <col min="2" max="2" width="98.7109375" style="1" customWidth="1"/>
    <col min="3" max="3" width="22.140625" style="1" hidden="1" customWidth="1"/>
    <col min="4" max="6" width="24.140625" style="1" hidden="1" customWidth="1"/>
    <col min="7" max="8" width="24.140625" style="1" customWidth="1"/>
    <col min="9" max="9" width="20.7109375" style="1" bestFit="1" customWidth="1"/>
    <col min="10" max="10" width="20.7109375" style="1" customWidth="1"/>
    <col min="11" max="19" width="17.7109375" style="1" customWidth="1"/>
    <col min="20" max="22" width="9.28515625" style="1" customWidth="1"/>
    <col min="23" max="25" width="9.28515625" style="1"/>
    <col min="26" max="26" width="19.85546875" style="1" customWidth="1"/>
    <col min="27" max="16384" width="9.28515625" style="1"/>
  </cols>
  <sheetData>
    <row r="1" spans="1:22" ht="47.25" thickBot="1" x14ac:dyDescent="0.75">
      <c r="A1" s="201" t="s">
        <v>133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48"/>
      <c r="U1" s="48"/>
      <c r="V1" s="48"/>
    </row>
    <row r="2" spans="1:22" ht="99" customHeight="1" thickBot="1" x14ac:dyDescent="0.45">
      <c r="A2" s="202" t="s">
        <v>120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4" spans="1:22" x14ac:dyDescent="0.4">
      <c r="B4" s="26" t="s">
        <v>100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2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22" x14ac:dyDescent="0.4">
      <c r="B6" s="26" t="s">
        <v>157</v>
      </c>
      <c r="D6" s="2">
        <f>SUM(99.41*0.05)+99.41</f>
        <v>104.3805</v>
      </c>
      <c r="E6" s="3"/>
      <c r="F6" s="3"/>
      <c r="G6" s="2">
        <f>SUM(99.41*0.05)+99.41</f>
        <v>104.3805</v>
      </c>
      <c r="H6" s="3"/>
    </row>
    <row r="7" spans="1:22" x14ac:dyDescent="0.4">
      <c r="B7" s="26" t="s">
        <v>158</v>
      </c>
      <c r="D7" s="2">
        <f>SUM(180.52*0.05)+180.52</f>
        <v>189.54600000000002</v>
      </c>
      <c r="E7" s="3"/>
      <c r="F7" s="3"/>
      <c r="G7" s="2">
        <f>SUM(180.52*0.05)+180.52</f>
        <v>189.54600000000002</v>
      </c>
      <c r="H7" s="3"/>
    </row>
    <row r="9" spans="1:22" s="20" customFormat="1" ht="126" x14ac:dyDescent="0.25">
      <c r="A9" s="16" t="s">
        <v>0</v>
      </c>
      <c r="B9" s="16" t="s">
        <v>60</v>
      </c>
      <c r="C9" s="17" t="s">
        <v>89</v>
      </c>
      <c r="D9" s="17" t="s">
        <v>172</v>
      </c>
      <c r="E9" s="16" t="s">
        <v>170</v>
      </c>
      <c r="F9" s="16" t="s">
        <v>171</v>
      </c>
      <c r="G9" s="16" t="s">
        <v>215</v>
      </c>
      <c r="H9" s="16" t="s">
        <v>188</v>
      </c>
      <c r="I9" s="16" t="s">
        <v>174</v>
      </c>
      <c r="J9" s="16" t="s">
        <v>195</v>
      </c>
      <c r="K9" s="17" t="s">
        <v>173</v>
      </c>
      <c r="L9" s="17" t="s">
        <v>176</v>
      </c>
      <c r="M9" s="17" t="s">
        <v>177</v>
      </c>
      <c r="N9" s="17" t="s">
        <v>183</v>
      </c>
      <c r="O9" s="17" t="s">
        <v>184</v>
      </c>
      <c r="P9" s="17" t="s">
        <v>185</v>
      </c>
      <c r="Q9" s="17" t="s">
        <v>186</v>
      </c>
      <c r="R9" s="17" t="s">
        <v>182</v>
      </c>
      <c r="S9" s="17" t="s">
        <v>187</v>
      </c>
    </row>
    <row r="10" spans="1:22" s="94" customFormat="1" x14ac:dyDescent="0.4">
      <c r="A10" s="284">
        <v>3089</v>
      </c>
      <c r="B10" s="180" t="s">
        <v>203</v>
      </c>
      <c r="C10" s="285"/>
      <c r="D10" s="285"/>
      <c r="E10" s="64"/>
      <c r="F10" s="64"/>
      <c r="G10" s="64">
        <f>SUM(37.49*45)*4.3333</f>
        <v>7310.4937650000011</v>
      </c>
      <c r="H10" s="64">
        <f>SUM(37.49*45)*4.3333</f>
        <v>7310.4937650000011</v>
      </c>
      <c r="I10" s="64">
        <f>+H10/4.3333</f>
        <v>1687.0500000000002</v>
      </c>
      <c r="J10" s="64">
        <f>+I10/45</f>
        <v>37.49</v>
      </c>
      <c r="K10" s="64">
        <v>120</v>
      </c>
      <c r="L10" s="64">
        <v>27.836130000000001</v>
      </c>
      <c r="M10" s="64">
        <v>79.323509999999999</v>
      </c>
      <c r="N10" s="285">
        <f>+G10*0.013</f>
        <v>95.036418945000008</v>
      </c>
      <c r="O10" s="285">
        <f>+G10*0.013</f>
        <v>95.036418945000008</v>
      </c>
      <c r="P10" s="285">
        <f>+G10*0.06</f>
        <v>438.62962590000006</v>
      </c>
      <c r="Q10" s="285">
        <f>+G10*0.06</f>
        <v>438.62962590000006</v>
      </c>
      <c r="R10" s="285">
        <f>+H10*0.005</f>
        <v>36.552468825000005</v>
      </c>
      <c r="S10" s="285">
        <f>+H10*0.005</f>
        <v>36.552468825000005</v>
      </c>
    </row>
    <row r="11" spans="1:22" s="94" customFormat="1" x14ac:dyDescent="0.4">
      <c r="A11" s="92">
        <v>2002</v>
      </c>
      <c r="B11" s="93" t="s">
        <v>3</v>
      </c>
      <c r="C11" s="64">
        <v>2209.3346799999999</v>
      </c>
      <c r="D11" s="64">
        <f>SUM(C11*0.06)+C11</f>
        <v>2341.8947607999999</v>
      </c>
      <c r="E11" s="64">
        <f>+D11/4.3333</f>
        <v>540.44140973392098</v>
      </c>
      <c r="F11" s="64">
        <f t="shared" ref="F11" si="0">+E11/45</f>
        <v>12.009809105198244</v>
      </c>
      <c r="G11" s="64">
        <f>SUM(D11*0.07)+D11</f>
        <v>2505.8273940559998</v>
      </c>
      <c r="H11" s="64">
        <f>SUM(20*45)*4.3333</f>
        <v>3899.9700000000003</v>
      </c>
      <c r="I11" s="64">
        <f>+H11/4.3333</f>
        <v>900</v>
      </c>
      <c r="J11" s="64">
        <f>+I11/45</f>
        <v>20</v>
      </c>
      <c r="K11" s="64">
        <v>120</v>
      </c>
      <c r="L11" s="64">
        <v>27.836130000000001</v>
      </c>
      <c r="M11" s="64">
        <v>79.323509999999999</v>
      </c>
      <c r="N11" s="285">
        <f t="shared" ref="N11:N26" si="1">+G11*0.013</f>
        <v>32.575756122727995</v>
      </c>
      <c r="O11" s="285">
        <f t="shared" ref="O11:O26" si="2">+G11*0.013</f>
        <v>32.575756122727995</v>
      </c>
      <c r="P11" s="285">
        <f t="shared" ref="P11:P26" si="3">+G11*0.06</f>
        <v>150.34964364335997</v>
      </c>
      <c r="Q11" s="285">
        <f t="shared" ref="Q11:Q26" si="4">+G11*0.06</f>
        <v>150.34964364335997</v>
      </c>
      <c r="R11" s="285">
        <f t="shared" ref="R11:R26" si="5">+H11*0.005</f>
        <v>19.499850000000002</v>
      </c>
      <c r="S11" s="285">
        <f t="shared" ref="S11:S26" si="6">+H11*0.005</f>
        <v>19.499850000000002</v>
      </c>
    </row>
    <row r="12" spans="1:22" s="94" customFormat="1" x14ac:dyDescent="0.4">
      <c r="A12" s="92">
        <v>2004</v>
      </c>
      <c r="B12" s="93" t="s">
        <v>1</v>
      </c>
      <c r="C12" s="64">
        <v>2840.5731599999999</v>
      </c>
      <c r="D12" s="64">
        <f t="shared" ref="D12:D62" si="7">SUM(C12*0.06)+C12</f>
        <v>3011.0075495999999</v>
      </c>
      <c r="E12" s="64">
        <f t="shared" ref="E12:E18" si="8">+D12/4.3333</f>
        <v>694.85324108646978</v>
      </c>
      <c r="F12" s="64">
        <f t="shared" ref="F12:F18" si="9">+E12/45</f>
        <v>15.441183135254883</v>
      </c>
      <c r="G12" s="64">
        <f t="shared" ref="G12:G69" si="10">SUM(D12*0.07)+D12</f>
        <v>3221.778078072</v>
      </c>
      <c r="H12" s="64">
        <f>SUM(20*45)*4.3333</f>
        <v>3899.9700000000003</v>
      </c>
      <c r="I12" s="64">
        <f t="shared" ref="I12:I69" si="11">+H12/4.3333</f>
        <v>900</v>
      </c>
      <c r="J12" s="64">
        <f t="shared" ref="J12:J69" si="12">+I12/45</f>
        <v>20</v>
      </c>
      <c r="K12" s="64">
        <v>120</v>
      </c>
      <c r="L12" s="64">
        <v>27.836130000000001</v>
      </c>
      <c r="M12" s="64">
        <v>79.323509999999999</v>
      </c>
      <c r="N12" s="285">
        <f t="shared" si="1"/>
        <v>41.883115014935996</v>
      </c>
      <c r="O12" s="285">
        <f t="shared" si="2"/>
        <v>41.883115014935996</v>
      </c>
      <c r="P12" s="285">
        <f t="shared" si="3"/>
        <v>193.30668468432</v>
      </c>
      <c r="Q12" s="285">
        <f t="shared" si="4"/>
        <v>193.30668468432</v>
      </c>
      <c r="R12" s="285">
        <f t="shared" si="5"/>
        <v>19.499850000000002</v>
      </c>
      <c r="S12" s="285">
        <f t="shared" si="6"/>
        <v>19.499850000000002</v>
      </c>
    </row>
    <row r="13" spans="1:22" s="94" customFormat="1" x14ac:dyDescent="0.4">
      <c r="A13" s="92">
        <v>2006</v>
      </c>
      <c r="B13" s="93" t="s">
        <v>2</v>
      </c>
      <c r="C13" s="64">
        <v>4734.2886000000008</v>
      </c>
      <c r="D13" s="64">
        <f t="shared" si="7"/>
        <v>5018.3459160000011</v>
      </c>
      <c r="E13" s="64">
        <f t="shared" si="8"/>
        <v>1158.0887351441168</v>
      </c>
      <c r="F13" s="64">
        <f t="shared" si="9"/>
        <v>25.735305225424817</v>
      </c>
      <c r="G13" s="64">
        <f t="shared" si="10"/>
        <v>5369.630130120001</v>
      </c>
      <c r="H13" s="64">
        <f t="shared" ref="H13:H69" si="13">SUM(D13*0.07)+D13</f>
        <v>5369.630130120001</v>
      </c>
      <c r="I13" s="64">
        <f t="shared" si="11"/>
        <v>1239.1549466042047</v>
      </c>
      <c r="J13" s="64">
        <f t="shared" si="12"/>
        <v>27.53677659120455</v>
      </c>
      <c r="K13" s="64">
        <v>120</v>
      </c>
      <c r="L13" s="64">
        <v>27.836130000000001</v>
      </c>
      <c r="M13" s="64">
        <v>79.323509999999999</v>
      </c>
      <c r="N13" s="285">
        <f t="shared" si="1"/>
        <v>69.805191691560012</v>
      </c>
      <c r="O13" s="285">
        <f t="shared" si="2"/>
        <v>69.805191691560012</v>
      </c>
      <c r="P13" s="285">
        <f t="shared" si="3"/>
        <v>322.17780780720005</v>
      </c>
      <c r="Q13" s="285">
        <f t="shared" si="4"/>
        <v>322.17780780720005</v>
      </c>
      <c r="R13" s="285">
        <f t="shared" si="5"/>
        <v>26.848150650600004</v>
      </c>
      <c r="S13" s="285">
        <f t="shared" si="6"/>
        <v>26.848150650600004</v>
      </c>
    </row>
    <row r="14" spans="1:22" s="94" customFormat="1" x14ac:dyDescent="0.4">
      <c r="A14" s="92">
        <v>3036</v>
      </c>
      <c r="B14" s="180" t="s">
        <v>199</v>
      </c>
      <c r="C14" s="64">
        <v>1657.6358439999999</v>
      </c>
      <c r="D14" s="64">
        <f>SUM(C14*0.06)+C14</f>
        <v>1757.0939946399999</v>
      </c>
      <c r="E14" s="64">
        <f>+D14/4.3333</f>
        <v>405.48634865806656</v>
      </c>
      <c r="F14" s="64">
        <f>+E14/45</f>
        <v>9.0108077479570348</v>
      </c>
      <c r="G14" s="64">
        <f>SUM(D14*0.07)+D14</f>
        <v>1880.0905742647999</v>
      </c>
      <c r="H14" s="64">
        <f t="shared" ref="H14:H45" si="14"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>
        <v>27.836130000000001</v>
      </c>
      <c r="M14" s="64">
        <v>66.802260000000004</v>
      </c>
      <c r="N14" s="285">
        <f t="shared" si="1"/>
        <v>24.441177465442397</v>
      </c>
      <c r="O14" s="285">
        <f t="shared" si="2"/>
        <v>24.441177465442397</v>
      </c>
      <c r="P14" s="285">
        <f t="shared" si="3"/>
        <v>112.80543445588799</v>
      </c>
      <c r="Q14" s="285">
        <f t="shared" si="4"/>
        <v>112.80543445588799</v>
      </c>
      <c r="R14" s="285">
        <f t="shared" si="5"/>
        <v>19.499850000000002</v>
      </c>
      <c r="S14" s="285">
        <f t="shared" si="6"/>
        <v>19.499850000000002</v>
      </c>
    </row>
    <row r="15" spans="1:22" s="94" customFormat="1" x14ac:dyDescent="0.4">
      <c r="A15" s="92">
        <v>3034</v>
      </c>
      <c r="B15" s="180" t="s">
        <v>200</v>
      </c>
      <c r="C15" s="64">
        <v>2550.2012119999999</v>
      </c>
      <c r="D15" s="64">
        <f>SUM(C15*0.06)+C15</f>
        <v>2703.21328472</v>
      </c>
      <c r="E15" s="64">
        <f>+D15/4.3333</f>
        <v>623.82324896037653</v>
      </c>
      <c r="F15" s="64">
        <f>+E15/45</f>
        <v>13.862738865786145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>+I15/45</f>
        <v>25.05</v>
      </c>
      <c r="K15" s="64">
        <v>120</v>
      </c>
      <c r="L15" s="64">
        <v>27.836130000000001</v>
      </c>
      <c r="M15" s="64">
        <v>66.802260000000004</v>
      </c>
      <c r="N15" s="285">
        <f t="shared" si="1"/>
        <v>63.501261525000004</v>
      </c>
      <c r="O15" s="285">
        <f t="shared" si="2"/>
        <v>63.501261525000004</v>
      </c>
      <c r="P15" s="285">
        <f t="shared" si="3"/>
        <v>293.08274550000004</v>
      </c>
      <c r="Q15" s="285">
        <f t="shared" si="4"/>
        <v>293.08274550000004</v>
      </c>
      <c r="R15" s="285">
        <f t="shared" si="5"/>
        <v>24.423562125000004</v>
      </c>
      <c r="S15" s="285">
        <f t="shared" si="6"/>
        <v>24.423562125000004</v>
      </c>
    </row>
    <row r="16" spans="1:22" s="94" customFormat="1" ht="27" customHeight="1" x14ac:dyDescent="0.4">
      <c r="A16" s="92">
        <v>3020</v>
      </c>
      <c r="B16" s="286" t="s">
        <v>201</v>
      </c>
      <c r="C16" s="64">
        <v>3925.5887360000002</v>
      </c>
      <c r="D16" s="64">
        <f>SUM(C16*0.06)+C16</f>
        <v>4161.1240601600002</v>
      </c>
      <c r="E16" s="64">
        <f t="shared" si="8"/>
        <v>960.26678516603965</v>
      </c>
      <c r="F16" s="64">
        <f t="shared" si="9"/>
        <v>21.339261892578659</v>
      </c>
      <c r="G16" s="64">
        <f t="shared" si="10"/>
        <v>4452.4027443712002</v>
      </c>
      <c r="H16" s="64">
        <f t="shared" si="13"/>
        <v>4452.4027443712002</v>
      </c>
      <c r="I16" s="64">
        <f t="shared" si="11"/>
        <v>1027.4854601276625</v>
      </c>
      <c r="J16" s="64">
        <f t="shared" si="12"/>
        <v>22.833010225059166</v>
      </c>
      <c r="K16" s="64">
        <v>120</v>
      </c>
      <c r="L16" s="64">
        <v>27.836130000000001</v>
      </c>
      <c r="M16" s="64">
        <v>66.802260000000004</v>
      </c>
      <c r="N16" s="285">
        <f t="shared" si="1"/>
        <v>57.881235676825604</v>
      </c>
      <c r="O16" s="285">
        <f t="shared" si="2"/>
        <v>57.881235676825604</v>
      </c>
      <c r="P16" s="285">
        <f t="shared" si="3"/>
        <v>267.14416466227203</v>
      </c>
      <c r="Q16" s="285">
        <f t="shared" si="4"/>
        <v>267.14416466227203</v>
      </c>
      <c r="R16" s="285">
        <f t="shared" si="5"/>
        <v>22.262013721856</v>
      </c>
      <c r="S16" s="285">
        <f t="shared" si="6"/>
        <v>22.262013721856</v>
      </c>
    </row>
    <row r="17" spans="1:19" s="94" customFormat="1" x14ac:dyDescent="0.4">
      <c r="A17" s="92">
        <v>3014</v>
      </c>
      <c r="B17" s="180" t="s">
        <v>202</v>
      </c>
      <c r="C17" s="64">
        <v>4509.5686000000005</v>
      </c>
      <c r="D17" s="64">
        <f t="shared" si="7"/>
        <v>4780.1427160000003</v>
      </c>
      <c r="E17" s="64">
        <f t="shared" si="8"/>
        <v>1103.1183430641775</v>
      </c>
      <c r="F17" s="64">
        <f t="shared" si="9"/>
        <v>24.513740956981721</v>
      </c>
      <c r="G17" s="64">
        <f t="shared" si="10"/>
        <v>5114.7527061200008</v>
      </c>
      <c r="H17" s="64">
        <f t="shared" si="13"/>
        <v>5114.7527061200008</v>
      </c>
      <c r="I17" s="64">
        <f t="shared" si="11"/>
        <v>1180.3366270786698</v>
      </c>
      <c r="J17" s="64">
        <f t="shared" si="12"/>
        <v>26.229702823970442</v>
      </c>
      <c r="K17" s="64">
        <v>120</v>
      </c>
      <c r="L17" s="64">
        <v>27.836130000000001</v>
      </c>
      <c r="M17" s="64">
        <v>66.802260000000004</v>
      </c>
      <c r="N17" s="285">
        <f t="shared" si="1"/>
        <v>66.491785179560011</v>
      </c>
      <c r="O17" s="285">
        <f t="shared" si="2"/>
        <v>66.491785179560011</v>
      </c>
      <c r="P17" s="285">
        <f t="shared" si="3"/>
        <v>306.88516236720005</v>
      </c>
      <c r="Q17" s="285">
        <f t="shared" si="4"/>
        <v>306.88516236720005</v>
      </c>
      <c r="R17" s="285">
        <f t="shared" si="5"/>
        <v>25.573763530600004</v>
      </c>
      <c r="S17" s="285">
        <f t="shared" si="6"/>
        <v>25.573763530600004</v>
      </c>
    </row>
    <row r="18" spans="1:19" s="94" customFormat="1" x14ac:dyDescent="0.4">
      <c r="A18" s="92">
        <v>3022</v>
      </c>
      <c r="B18" s="93" t="s">
        <v>4</v>
      </c>
      <c r="C18" s="64">
        <v>3025.1019879999999</v>
      </c>
      <c r="D18" s="64">
        <f t="shared" si="7"/>
        <v>3206.6081072799998</v>
      </c>
      <c r="E18" s="64">
        <f t="shared" si="8"/>
        <v>739.9921785429118</v>
      </c>
      <c r="F18" s="64">
        <f t="shared" si="9"/>
        <v>16.44427063428693</v>
      </c>
      <c r="G18" s="64">
        <f t="shared" si="10"/>
        <v>3431.0706747895997</v>
      </c>
      <c r="H18" s="64">
        <f>SUM(20*45)*4.3333</f>
        <v>3899.9700000000003</v>
      </c>
      <c r="I18" s="64">
        <f t="shared" si="11"/>
        <v>900</v>
      </c>
      <c r="J18" s="64">
        <f t="shared" si="12"/>
        <v>20</v>
      </c>
      <c r="K18" s="64">
        <v>120</v>
      </c>
      <c r="L18" s="64">
        <v>27.836130000000001</v>
      </c>
      <c r="M18" s="64">
        <v>66.802260000000004</v>
      </c>
      <c r="N18" s="285">
        <f t="shared" si="1"/>
        <v>44.603918772264791</v>
      </c>
      <c r="O18" s="285">
        <f t="shared" si="2"/>
        <v>44.603918772264791</v>
      </c>
      <c r="P18" s="285">
        <f t="shared" si="3"/>
        <v>205.86424048737598</v>
      </c>
      <c r="Q18" s="285">
        <f t="shared" si="4"/>
        <v>205.86424048737598</v>
      </c>
      <c r="R18" s="285">
        <f t="shared" si="5"/>
        <v>19.499850000000002</v>
      </c>
      <c r="S18" s="285">
        <f t="shared" si="6"/>
        <v>19.499850000000002</v>
      </c>
    </row>
    <row r="19" spans="1:19" s="94" customFormat="1" x14ac:dyDescent="0.4">
      <c r="A19" s="92">
        <v>4018</v>
      </c>
      <c r="B19" s="93" t="s">
        <v>160</v>
      </c>
      <c r="C19" s="64"/>
      <c r="D19" s="287"/>
      <c r="E19" s="287"/>
      <c r="F19" s="287"/>
      <c r="G19" s="64">
        <f>SUM(20*45)*4.3333</f>
        <v>3899.9700000000003</v>
      </c>
      <c r="H19" s="64">
        <f>SUM(20*45)*4.3333</f>
        <v>3899.9700000000003</v>
      </c>
      <c r="I19" s="64">
        <f t="shared" si="11"/>
        <v>900</v>
      </c>
      <c r="J19" s="64">
        <f t="shared" si="12"/>
        <v>20</v>
      </c>
      <c r="K19" s="64">
        <v>120</v>
      </c>
      <c r="L19" s="64">
        <v>27.836130000000001</v>
      </c>
      <c r="M19" s="64">
        <v>66.802260000000004</v>
      </c>
      <c r="N19" s="285">
        <f t="shared" si="1"/>
        <v>50.69961</v>
      </c>
      <c r="O19" s="285">
        <f t="shared" si="2"/>
        <v>50.69961</v>
      </c>
      <c r="P19" s="285">
        <f t="shared" si="3"/>
        <v>233.9982</v>
      </c>
      <c r="Q19" s="285">
        <f t="shared" si="4"/>
        <v>233.9982</v>
      </c>
      <c r="R19" s="285">
        <f t="shared" si="5"/>
        <v>19.499850000000002</v>
      </c>
      <c r="S19" s="285">
        <f t="shared" si="6"/>
        <v>19.499850000000002</v>
      </c>
    </row>
    <row r="20" spans="1:19" s="94" customFormat="1" x14ac:dyDescent="0.4">
      <c r="A20" s="92">
        <v>2010</v>
      </c>
      <c r="B20" s="93" t="s">
        <v>5</v>
      </c>
      <c r="C20" s="64">
        <v>1853.984944</v>
      </c>
      <c r="D20" s="64">
        <f t="shared" si="7"/>
        <v>1965.2240406400001</v>
      </c>
      <c r="E20" s="64">
        <f t="shared" ref="E20:E69" si="15">+D20/4.3333</f>
        <v>453.51672873791335</v>
      </c>
      <c r="F20" s="64">
        <f t="shared" ref="F20:F43" si="16">+E20/45</f>
        <v>10.078149527509186</v>
      </c>
      <c r="G20" s="64">
        <f t="shared" si="10"/>
        <v>2102.7897234848001</v>
      </c>
      <c r="H20" s="64">
        <f>SUM(20*45)*4.3333</f>
        <v>3899.9700000000003</v>
      </c>
      <c r="I20" s="64">
        <f t="shared" si="11"/>
        <v>900</v>
      </c>
      <c r="J20" s="64">
        <f t="shared" si="12"/>
        <v>20</v>
      </c>
      <c r="K20" s="64">
        <v>120</v>
      </c>
      <c r="L20" s="64">
        <v>16.706130000000002</v>
      </c>
      <c r="M20" s="64">
        <v>33.401130000000002</v>
      </c>
      <c r="N20" s="285">
        <f t="shared" si="1"/>
        <v>27.3362664053024</v>
      </c>
      <c r="O20" s="285">
        <f t="shared" si="2"/>
        <v>27.3362664053024</v>
      </c>
      <c r="P20" s="285">
        <f t="shared" si="3"/>
        <v>126.167383409088</v>
      </c>
      <c r="Q20" s="285">
        <f t="shared" si="4"/>
        <v>126.167383409088</v>
      </c>
      <c r="R20" s="285">
        <f t="shared" si="5"/>
        <v>19.499850000000002</v>
      </c>
      <c r="S20" s="285">
        <f t="shared" si="6"/>
        <v>19.499850000000002</v>
      </c>
    </row>
    <row r="21" spans="1:19" s="94" customFormat="1" x14ac:dyDescent="0.4">
      <c r="A21" s="92">
        <v>2012</v>
      </c>
      <c r="B21" s="93" t="s">
        <v>8</v>
      </c>
      <c r="C21" s="64">
        <v>1947.2437440000001</v>
      </c>
      <c r="D21" s="64">
        <f>SUM(C21*0.06)+C21</f>
        <v>2064.07836864</v>
      </c>
      <c r="E21" s="64">
        <f t="shared" si="15"/>
        <v>476.32944145108803</v>
      </c>
      <c r="F21" s="64">
        <f t="shared" si="16"/>
        <v>10.585098698913068</v>
      </c>
      <c r="G21" s="64">
        <f t="shared" si="10"/>
        <v>2208.5638544448002</v>
      </c>
      <c r="H21" s="64">
        <f t="shared" ref="H21:H22" si="17">SUM(20*45)*4.3333</f>
        <v>3899.9700000000003</v>
      </c>
      <c r="I21" s="64">
        <f t="shared" si="11"/>
        <v>900</v>
      </c>
      <c r="J21" s="64">
        <f t="shared" si="12"/>
        <v>20</v>
      </c>
      <c r="K21" s="64">
        <v>120</v>
      </c>
      <c r="L21" s="64">
        <v>16.706130000000002</v>
      </c>
      <c r="M21" s="64">
        <v>33.401130000000002</v>
      </c>
      <c r="N21" s="285">
        <f t="shared" si="1"/>
        <v>28.711330107782402</v>
      </c>
      <c r="O21" s="285">
        <f t="shared" si="2"/>
        <v>28.711330107782402</v>
      </c>
      <c r="P21" s="285">
        <f t="shared" si="3"/>
        <v>132.51383126668802</v>
      </c>
      <c r="Q21" s="285">
        <f t="shared" si="4"/>
        <v>132.51383126668802</v>
      </c>
      <c r="R21" s="285">
        <f t="shared" si="5"/>
        <v>19.499850000000002</v>
      </c>
      <c r="S21" s="285">
        <f t="shared" si="6"/>
        <v>19.499850000000002</v>
      </c>
    </row>
    <row r="22" spans="1:19" s="94" customFormat="1" x14ac:dyDescent="0.4">
      <c r="A22" s="92">
        <v>2014</v>
      </c>
      <c r="B22" s="93" t="s">
        <v>7</v>
      </c>
      <c r="C22" s="64">
        <v>2040.51378</v>
      </c>
      <c r="D22" s="64">
        <f>SUM(C22*0.06)+C22</f>
        <v>2162.9446068000002</v>
      </c>
      <c r="E22" s="64">
        <f t="shared" si="15"/>
        <v>499.1449026838668</v>
      </c>
      <c r="F22" s="64">
        <f t="shared" si="16"/>
        <v>11.092108948530374</v>
      </c>
      <c r="G22" s="64">
        <f t="shared" si="10"/>
        <v>2314.350729276</v>
      </c>
      <c r="H22" s="64">
        <f t="shared" si="17"/>
        <v>3899.9700000000003</v>
      </c>
      <c r="I22" s="64">
        <f t="shared" si="11"/>
        <v>900</v>
      </c>
      <c r="J22" s="64">
        <f t="shared" si="12"/>
        <v>20</v>
      </c>
      <c r="K22" s="64">
        <v>120</v>
      </c>
      <c r="L22" s="64">
        <v>16.706130000000002</v>
      </c>
      <c r="M22" s="64">
        <v>33.401130000000002</v>
      </c>
      <c r="N22" s="285">
        <f t="shared" si="1"/>
        <v>30.086559480588001</v>
      </c>
      <c r="O22" s="285">
        <f t="shared" si="2"/>
        <v>30.086559480588001</v>
      </c>
      <c r="P22" s="285">
        <f t="shared" si="3"/>
        <v>138.86104375656001</v>
      </c>
      <c r="Q22" s="285">
        <f t="shared" si="4"/>
        <v>138.86104375656001</v>
      </c>
      <c r="R22" s="285">
        <f t="shared" si="5"/>
        <v>19.499850000000002</v>
      </c>
      <c r="S22" s="285">
        <f t="shared" si="6"/>
        <v>19.499850000000002</v>
      </c>
    </row>
    <row r="23" spans="1:19" s="94" customFormat="1" x14ac:dyDescent="0.4">
      <c r="A23" s="92">
        <v>2020</v>
      </c>
      <c r="B23" s="180" t="s">
        <v>162</v>
      </c>
      <c r="C23" s="64">
        <v>3741.3745159999999</v>
      </c>
      <c r="D23" s="64">
        <f t="shared" si="7"/>
        <v>3965.8569869599996</v>
      </c>
      <c r="E23" s="64">
        <f t="shared" si="15"/>
        <v>915.20480625850951</v>
      </c>
      <c r="F23" s="64">
        <f t="shared" si="16"/>
        <v>20.337884583522435</v>
      </c>
      <c r="G23" s="64">
        <f t="shared" si="10"/>
        <v>4243.4669760471998</v>
      </c>
      <c r="H23" s="64">
        <f t="shared" ref="H23:H26" si="18">SUM(20*45)*4.3333</f>
        <v>3899.9700000000003</v>
      </c>
      <c r="I23" s="64">
        <f t="shared" si="11"/>
        <v>900</v>
      </c>
      <c r="J23" s="64">
        <f t="shared" si="12"/>
        <v>20</v>
      </c>
      <c r="K23" s="64">
        <v>120</v>
      </c>
      <c r="L23" s="64">
        <v>27.836130000000001</v>
      </c>
      <c r="M23" s="64">
        <v>79.323509999999999</v>
      </c>
      <c r="N23" s="285">
        <f t="shared" si="1"/>
        <v>55.165070688613596</v>
      </c>
      <c r="O23" s="285">
        <f t="shared" si="2"/>
        <v>55.165070688613596</v>
      </c>
      <c r="P23" s="285">
        <f t="shared" si="3"/>
        <v>254.60801856283197</v>
      </c>
      <c r="Q23" s="285">
        <f t="shared" si="4"/>
        <v>254.60801856283197</v>
      </c>
      <c r="R23" s="285">
        <f t="shared" si="5"/>
        <v>19.499850000000002</v>
      </c>
      <c r="S23" s="285">
        <f t="shared" si="6"/>
        <v>19.499850000000002</v>
      </c>
    </row>
    <row r="24" spans="1:19" s="94" customFormat="1" x14ac:dyDescent="0.4">
      <c r="A24" s="92">
        <v>2022</v>
      </c>
      <c r="B24" s="93" t="s">
        <v>9</v>
      </c>
      <c r="C24" s="64">
        <v>4992.6828919999998</v>
      </c>
      <c r="D24" s="64">
        <f t="shared" si="7"/>
        <v>5292.2438655199994</v>
      </c>
      <c r="E24" s="64">
        <f t="shared" si="15"/>
        <v>1221.2964404772342</v>
      </c>
      <c r="F24" s="64">
        <f t="shared" si="16"/>
        <v>27.139920899494093</v>
      </c>
      <c r="G24" s="64">
        <f t="shared" si="10"/>
        <v>5662.7009361063992</v>
      </c>
      <c r="H24" s="64">
        <f t="shared" si="18"/>
        <v>3899.9700000000003</v>
      </c>
      <c r="I24" s="64">
        <f t="shared" si="11"/>
        <v>900</v>
      </c>
      <c r="J24" s="64">
        <f t="shared" si="12"/>
        <v>20</v>
      </c>
      <c r="K24" s="64">
        <v>120</v>
      </c>
      <c r="L24" s="64">
        <v>27.836130000000001</v>
      </c>
      <c r="M24" s="64">
        <v>79.323509999999999</v>
      </c>
      <c r="N24" s="285">
        <f t="shared" si="1"/>
        <v>73.615112169383181</v>
      </c>
      <c r="O24" s="285">
        <f t="shared" si="2"/>
        <v>73.615112169383181</v>
      </c>
      <c r="P24" s="285">
        <f t="shared" si="3"/>
        <v>339.76205616638396</v>
      </c>
      <c r="Q24" s="285">
        <f t="shared" si="4"/>
        <v>339.76205616638396</v>
      </c>
      <c r="R24" s="285">
        <f t="shared" si="5"/>
        <v>19.499850000000002</v>
      </c>
      <c r="S24" s="285">
        <f t="shared" si="6"/>
        <v>19.499850000000002</v>
      </c>
    </row>
    <row r="25" spans="1:19" s="94" customFormat="1" x14ac:dyDescent="0.4">
      <c r="A25" s="92">
        <v>2024</v>
      </c>
      <c r="B25" s="93" t="s">
        <v>11</v>
      </c>
      <c r="C25" s="64">
        <v>5241.8299559999996</v>
      </c>
      <c r="D25" s="64">
        <f>SUM(C25*0.06)+C25</f>
        <v>5556.3397533599991</v>
      </c>
      <c r="E25" s="64">
        <f t="shared" si="15"/>
        <v>1282.2421141762625</v>
      </c>
      <c r="F25" s="64">
        <f t="shared" si="16"/>
        <v>28.494269203916943</v>
      </c>
      <c r="G25" s="64">
        <f t="shared" si="10"/>
        <v>5945.2835360951995</v>
      </c>
      <c r="H25" s="64">
        <f t="shared" si="18"/>
        <v>3899.9700000000003</v>
      </c>
      <c r="I25" s="64">
        <f t="shared" si="11"/>
        <v>900</v>
      </c>
      <c r="J25" s="64">
        <f t="shared" si="12"/>
        <v>20</v>
      </c>
      <c r="K25" s="64">
        <v>120</v>
      </c>
      <c r="L25" s="64">
        <v>27.836130000000001</v>
      </c>
      <c r="M25" s="64">
        <v>79.323509999999999</v>
      </c>
      <c r="N25" s="285">
        <f t="shared" si="1"/>
        <v>77.288685969237591</v>
      </c>
      <c r="O25" s="285">
        <f t="shared" si="2"/>
        <v>77.288685969237591</v>
      </c>
      <c r="P25" s="285">
        <f t="shared" si="3"/>
        <v>356.71701216571194</v>
      </c>
      <c r="Q25" s="285">
        <f t="shared" si="4"/>
        <v>356.71701216571194</v>
      </c>
      <c r="R25" s="285">
        <f t="shared" si="5"/>
        <v>19.499850000000002</v>
      </c>
      <c r="S25" s="285">
        <f t="shared" si="6"/>
        <v>19.499850000000002</v>
      </c>
    </row>
    <row r="26" spans="1:19" s="94" customFormat="1" x14ac:dyDescent="0.4">
      <c r="A26" s="92">
        <v>2026</v>
      </c>
      <c r="B26" s="93" t="s">
        <v>10</v>
      </c>
      <c r="C26" s="64">
        <v>5490.965784</v>
      </c>
      <c r="D26" s="64">
        <f>SUM(C26*0.06)+C26</f>
        <v>5820.4237310400003</v>
      </c>
      <c r="E26" s="64">
        <f t="shared" si="15"/>
        <v>1343.1850393556874</v>
      </c>
      <c r="F26" s="64">
        <f t="shared" si="16"/>
        <v>29.848556430126386</v>
      </c>
      <c r="G26" s="64">
        <f t="shared" si="10"/>
        <v>6227.8533922128008</v>
      </c>
      <c r="H26" s="64">
        <f t="shared" si="18"/>
        <v>3899.9700000000003</v>
      </c>
      <c r="I26" s="64">
        <f t="shared" si="11"/>
        <v>900</v>
      </c>
      <c r="J26" s="64">
        <f t="shared" si="12"/>
        <v>20</v>
      </c>
      <c r="K26" s="64">
        <v>120</v>
      </c>
      <c r="L26" s="64">
        <v>27.836130000000001</v>
      </c>
      <c r="M26" s="64">
        <v>79.323509999999999</v>
      </c>
      <c r="N26" s="285">
        <f t="shared" si="1"/>
        <v>80.9620940987664</v>
      </c>
      <c r="O26" s="285">
        <f t="shared" si="2"/>
        <v>80.9620940987664</v>
      </c>
      <c r="P26" s="285">
        <f t="shared" si="3"/>
        <v>373.67120353276806</v>
      </c>
      <c r="Q26" s="285">
        <f t="shared" si="4"/>
        <v>373.67120353276806</v>
      </c>
      <c r="R26" s="285">
        <f t="shared" si="5"/>
        <v>19.499850000000002</v>
      </c>
      <c r="S26" s="285">
        <f t="shared" si="6"/>
        <v>19.499850000000002</v>
      </c>
    </row>
    <row r="27" spans="1:19" s="94" customFormat="1" x14ac:dyDescent="0.4">
      <c r="A27" s="92">
        <v>2046</v>
      </c>
      <c r="B27" s="180" t="s">
        <v>69</v>
      </c>
      <c r="C27" s="64">
        <v>2051.6486560000003</v>
      </c>
      <c r="D27" s="64">
        <f>SUM(C27*0.06)+C27</f>
        <v>2174.7475753600002</v>
      </c>
      <c r="E27" s="64">
        <f t="shared" si="15"/>
        <v>501.86868561142779</v>
      </c>
      <c r="F27" s="64">
        <f t="shared" si="16"/>
        <v>11.152637458031728</v>
      </c>
      <c r="G27" s="64"/>
      <c r="H27" s="64">
        <v>1304.3699999999999</v>
      </c>
      <c r="I27" s="64">
        <f t="shared" si="11"/>
        <v>301.01077700597693</v>
      </c>
      <c r="J27" s="64">
        <f t="shared" si="12"/>
        <v>6.6891283779105981</v>
      </c>
      <c r="K27" s="64">
        <v>120</v>
      </c>
      <c r="L27" s="64"/>
      <c r="M27" s="64"/>
      <c r="N27" s="64"/>
      <c r="O27" s="64"/>
      <c r="P27" s="64"/>
      <c r="Q27" s="64"/>
      <c r="R27" s="285">
        <f t="shared" ref="R27:R67" si="19">+H27*0.005</f>
        <v>6.5218499999999997</v>
      </c>
      <c r="S27" s="285">
        <f t="shared" ref="S27:S67" si="20">+H27*0.005</f>
        <v>6.5218499999999997</v>
      </c>
    </row>
    <row r="28" spans="1:19" s="94" customFormat="1" x14ac:dyDescent="0.4">
      <c r="A28" s="92">
        <v>2048</v>
      </c>
      <c r="B28" s="180" t="s">
        <v>66</v>
      </c>
      <c r="C28" s="64">
        <v>2424.661384</v>
      </c>
      <c r="D28" s="64">
        <f t="shared" si="7"/>
        <v>2570.1410670400001</v>
      </c>
      <c r="E28" s="64">
        <f t="shared" si="15"/>
        <v>593.11403942491859</v>
      </c>
      <c r="F28" s="64">
        <f t="shared" si="16"/>
        <v>13.180311987220414</v>
      </c>
      <c r="G28" s="64"/>
      <c r="H28" s="64">
        <v>2606.88</v>
      </c>
      <c r="I28" s="64">
        <f t="shared" si="11"/>
        <v>601.59231994092261</v>
      </c>
      <c r="J28" s="64">
        <f t="shared" si="12"/>
        <v>13.368718220909392</v>
      </c>
      <c r="K28" s="64">
        <v>120</v>
      </c>
      <c r="L28" s="64"/>
      <c r="M28" s="64"/>
      <c r="N28" s="64"/>
      <c r="O28" s="64"/>
      <c r="P28" s="64"/>
      <c r="Q28" s="64"/>
      <c r="R28" s="285">
        <f t="shared" si="19"/>
        <v>13.034400000000002</v>
      </c>
      <c r="S28" s="285">
        <f t="shared" si="20"/>
        <v>13.034400000000002</v>
      </c>
    </row>
    <row r="29" spans="1:19" s="94" customFormat="1" x14ac:dyDescent="0.4">
      <c r="A29" s="92">
        <v>2050</v>
      </c>
      <c r="B29" s="180" t="s">
        <v>67</v>
      </c>
      <c r="C29" s="64">
        <v>2723.909772</v>
      </c>
      <c r="D29" s="64">
        <f t="shared" si="7"/>
        <v>2887.3443583200001</v>
      </c>
      <c r="E29" s="64">
        <f t="shared" si="15"/>
        <v>666.3153620381695</v>
      </c>
      <c r="F29" s="64">
        <f t="shared" si="16"/>
        <v>14.807008045292655</v>
      </c>
      <c r="G29" s="64"/>
      <c r="H29" s="64">
        <v>4021.78</v>
      </c>
      <c r="I29" s="64">
        <f t="shared" si="11"/>
        <v>928.11021623243255</v>
      </c>
      <c r="J29" s="64">
        <f t="shared" si="12"/>
        <v>20.624671471831835</v>
      </c>
      <c r="K29" s="64">
        <v>120</v>
      </c>
      <c r="L29" s="64"/>
      <c r="M29" s="64"/>
      <c r="N29" s="64"/>
      <c r="O29" s="64"/>
      <c r="P29" s="64"/>
      <c r="Q29" s="64"/>
      <c r="R29" s="285">
        <f t="shared" si="19"/>
        <v>20.108900000000002</v>
      </c>
      <c r="S29" s="285">
        <f t="shared" si="20"/>
        <v>20.108900000000002</v>
      </c>
    </row>
    <row r="30" spans="1:19" s="94" customFormat="1" x14ac:dyDescent="0.4">
      <c r="A30" s="92">
        <v>2052</v>
      </c>
      <c r="B30" s="180" t="s">
        <v>68</v>
      </c>
      <c r="C30" s="64">
        <v>2988.3827400000005</v>
      </c>
      <c r="D30" s="64">
        <f t="shared" si="7"/>
        <v>3167.6857044000003</v>
      </c>
      <c r="E30" s="64">
        <f t="shared" si="15"/>
        <v>731.01001647704982</v>
      </c>
      <c r="F30" s="64">
        <f t="shared" si="16"/>
        <v>16.24466703282333</v>
      </c>
      <c r="G30" s="64">
        <f t="shared" ref="G30:G34" si="21">SUM(D30*0.07)+D30</f>
        <v>3389.4237037080002</v>
      </c>
      <c r="H30" s="64">
        <v>5869.5</v>
      </c>
      <c r="I30" s="64">
        <f t="shared" si="11"/>
        <v>1354.5104193109178</v>
      </c>
      <c r="J30" s="64">
        <f t="shared" si="12"/>
        <v>30.100231540242618</v>
      </c>
      <c r="K30" s="64">
        <v>120</v>
      </c>
      <c r="L30" s="64">
        <v>20.88</v>
      </c>
      <c r="M30" s="64">
        <v>45.93</v>
      </c>
      <c r="N30" s="285">
        <f>+G30*0.013</f>
        <v>44.062508148204003</v>
      </c>
      <c r="O30" s="285">
        <f>+G30*0.013</f>
        <v>44.062508148204003</v>
      </c>
      <c r="P30" s="285">
        <f>+G30*0.06</f>
        <v>203.36542222247999</v>
      </c>
      <c r="Q30" s="285">
        <f>+G30*0.06</f>
        <v>203.36542222247999</v>
      </c>
      <c r="R30" s="285">
        <f t="shared" si="19"/>
        <v>29.3475</v>
      </c>
      <c r="S30" s="285">
        <f t="shared" si="20"/>
        <v>29.3475</v>
      </c>
    </row>
    <row r="31" spans="1:19" s="94" customFormat="1" x14ac:dyDescent="0.4">
      <c r="A31" s="92">
        <v>4000</v>
      </c>
      <c r="B31" s="180" t="s">
        <v>70</v>
      </c>
      <c r="C31" s="64">
        <v>2051.6486560000003</v>
      </c>
      <c r="D31" s="64">
        <f>SUM(C31*0.06)+C31</f>
        <v>2174.7475753600002</v>
      </c>
      <c r="E31" s="64">
        <f t="shared" si="15"/>
        <v>501.86868561142779</v>
      </c>
      <c r="F31" s="64">
        <f t="shared" si="16"/>
        <v>11.152637458031728</v>
      </c>
      <c r="G31" s="64"/>
      <c r="H31" s="64">
        <v>1304.3699999999999</v>
      </c>
      <c r="I31" s="64">
        <f t="shared" si="11"/>
        <v>301.01077700597693</v>
      </c>
      <c r="J31" s="64">
        <f t="shared" si="12"/>
        <v>6.6891283779105981</v>
      </c>
      <c r="K31" s="64">
        <v>120</v>
      </c>
      <c r="L31" s="64"/>
      <c r="M31" s="64"/>
      <c r="N31" s="64"/>
      <c r="O31" s="64"/>
      <c r="P31" s="64"/>
      <c r="Q31" s="64"/>
      <c r="R31" s="285">
        <f t="shared" si="19"/>
        <v>6.5218499999999997</v>
      </c>
      <c r="S31" s="285">
        <f t="shared" si="20"/>
        <v>6.5218499999999997</v>
      </c>
    </row>
    <row r="32" spans="1:19" s="94" customFormat="1" x14ac:dyDescent="0.4">
      <c r="A32" s="92">
        <v>4001</v>
      </c>
      <c r="B32" s="180" t="s">
        <v>71</v>
      </c>
      <c r="C32" s="64">
        <v>2424.661384</v>
      </c>
      <c r="D32" s="64">
        <f>SUM(C32*0.06)+C32</f>
        <v>2570.1410670400001</v>
      </c>
      <c r="E32" s="64">
        <f t="shared" si="15"/>
        <v>593.11403942491859</v>
      </c>
      <c r="F32" s="64">
        <f t="shared" si="16"/>
        <v>13.180311987220414</v>
      </c>
      <c r="G32" s="64"/>
      <c r="H32" s="64">
        <v>2606.88</v>
      </c>
      <c r="I32" s="64">
        <f t="shared" si="11"/>
        <v>601.59231994092261</v>
      </c>
      <c r="J32" s="64">
        <f t="shared" si="12"/>
        <v>13.368718220909392</v>
      </c>
      <c r="K32" s="64">
        <v>120</v>
      </c>
      <c r="L32" s="64"/>
      <c r="M32" s="64"/>
      <c r="N32" s="64"/>
      <c r="O32" s="64"/>
      <c r="P32" s="64"/>
      <c r="Q32" s="64"/>
      <c r="R32" s="285">
        <f t="shared" si="19"/>
        <v>13.034400000000002</v>
      </c>
      <c r="S32" s="285">
        <f t="shared" si="20"/>
        <v>13.034400000000002</v>
      </c>
    </row>
    <row r="33" spans="1:19" s="94" customFormat="1" x14ac:dyDescent="0.4">
      <c r="A33" s="92">
        <v>4002</v>
      </c>
      <c r="B33" s="180" t="s">
        <v>72</v>
      </c>
      <c r="C33" s="64">
        <v>2723.909772</v>
      </c>
      <c r="D33" s="64">
        <f>SUM(C33*0.06)+C33</f>
        <v>2887.3443583200001</v>
      </c>
      <c r="E33" s="64">
        <f t="shared" si="15"/>
        <v>666.3153620381695</v>
      </c>
      <c r="F33" s="64">
        <f t="shared" si="16"/>
        <v>14.807008045292655</v>
      </c>
      <c r="G33" s="64"/>
      <c r="H33" s="64">
        <v>4021.78</v>
      </c>
      <c r="I33" s="64">
        <f t="shared" si="11"/>
        <v>928.11021623243255</v>
      </c>
      <c r="J33" s="64">
        <f t="shared" si="12"/>
        <v>20.624671471831835</v>
      </c>
      <c r="K33" s="64">
        <v>120</v>
      </c>
      <c r="L33" s="64"/>
      <c r="M33" s="64"/>
      <c r="N33" s="64"/>
      <c r="O33" s="64"/>
      <c r="P33" s="64"/>
      <c r="Q33" s="64"/>
      <c r="R33" s="285">
        <f t="shared" si="19"/>
        <v>20.108900000000002</v>
      </c>
      <c r="S33" s="285">
        <f t="shared" si="20"/>
        <v>20.108900000000002</v>
      </c>
    </row>
    <row r="34" spans="1:19" s="94" customFormat="1" x14ac:dyDescent="0.4">
      <c r="A34" s="92">
        <v>4003</v>
      </c>
      <c r="B34" s="180" t="s">
        <v>73</v>
      </c>
      <c r="C34" s="64">
        <v>2988.3827400000005</v>
      </c>
      <c r="D34" s="64">
        <f>SUM(C34*0.06)+C34</f>
        <v>3167.6857044000003</v>
      </c>
      <c r="E34" s="64">
        <f t="shared" si="15"/>
        <v>731.01001647704982</v>
      </c>
      <c r="F34" s="64">
        <f t="shared" si="16"/>
        <v>16.24466703282333</v>
      </c>
      <c r="G34" s="64">
        <f t="shared" si="21"/>
        <v>3389.4237037080002</v>
      </c>
      <c r="H34" s="64">
        <v>5869.5</v>
      </c>
      <c r="I34" s="64">
        <f t="shared" si="11"/>
        <v>1354.5104193109178</v>
      </c>
      <c r="J34" s="64">
        <f t="shared" si="12"/>
        <v>30.100231540242618</v>
      </c>
      <c r="K34" s="64">
        <v>120</v>
      </c>
      <c r="L34" s="64">
        <v>20.88</v>
      </c>
      <c r="M34" s="64">
        <v>45.93</v>
      </c>
      <c r="N34" s="285">
        <f>+G34*0.013</f>
        <v>44.062508148204003</v>
      </c>
      <c r="O34" s="285">
        <f>+G34*0.013</f>
        <v>44.062508148204003</v>
      </c>
      <c r="P34" s="285">
        <f>+G34*0.06</f>
        <v>203.36542222247999</v>
      </c>
      <c r="Q34" s="285">
        <f>+G34*0.06</f>
        <v>203.36542222247999</v>
      </c>
      <c r="R34" s="285">
        <f t="shared" si="19"/>
        <v>29.3475</v>
      </c>
      <c r="S34" s="285">
        <f t="shared" si="20"/>
        <v>29.3475</v>
      </c>
    </row>
    <row r="35" spans="1:19" s="94" customFormat="1" x14ac:dyDescent="0.4">
      <c r="A35" s="92">
        <v>3032</v>
      </c>
      <c r="B35" s="180" t="s">
        <v>141</v>
      </c>
      <c r="C35" s="64">
        <v>7627.8844440000003</v>
      </c>
      <c r="D35" s="64">
        <f t="shared" si="7"/>
        <v>8085.5575106400001</v>
      </c>
      <c r="E35" s="64">
        <f t="shared" si="15"/>
        <v>1865.9122402418479</v>
      </c>
      <c r="F35" s="64">
        <f t="shared" si="16"/>
        <v>41.464716449818845</v>
      </c>
      <c r="G35" s="64">
        <f t="shared" si="10"/>
        <v>8651.5465363847998</v>
      </c>
      <c r="H35" s="64">
        <f t="shared" si="13"/>
        <v>8651.5465363847998</v>
      </c>
      <c r="I35" s="64">
        <f t="shared" si="11"/>
        <v>1996.5260970587772</v>
      </c>
      <c r="J35" s="64">
        <f t="shared" si="12"/>
        <v>44.367246601306157</v>
      </c>
      <c r="K35" s="64">
        <v>120</v>
      </c>
      <c r="L35" s="64">
        <v>27.836130000000001</v>
      </c>
      <c r="M35" s="64">
        <v>66.802260000000004</v>
      </c>
      <c r="N35" s="285">
        <f t="shared" ref="N35:N67" si="22">+G35*0.013</f>
        <v>112.47010497300239</v>
      </c>
      <c r="O35" s="285">
        <f t="shared" ref="O35:O67" si="23">+G35*0.013</f>
        <v>112.47010497300239</v>
      </c>
      <c r="P35" s="285">
        <f t="shared" ref="P35:P67" si="24">+G35*0.06</f>
        <v>519.09279218308802</v>
      </c>
      <c r="Q35" s="285">
        <f t="shared" ref="Q35:Q67" si="25">+G35*0.06</f>
        <v>519.09279218308802</v>
      </c>
      <c r="R35" s="285">
        <f t="shared" si="19"/>
        <v>43.257732681923997</v>
      </c>
      <c r="S35" s="285">
        <f t="shared" si="20"/>
        <v>43.257732681923997</v>
      </c>
    </row>
    <row r="36" spans="1:19" s="94" customFormat="1" ht="26.25" customHeight="1" x14ac:dyDescent="0.4">
      <c r="A36" s="92">
        <v>2060</v>
      </c>
      <c r="B36" s="93" t="s">
        <v>13</v>
      </c>
      <c r="C36" s="64">
        <v>6494.5315959999998</v>
      </c>
      <c r="D36" s="64">
        <f t="shared" si="7"/>
        <v>6884.2034917599995</v>
      </c>
      <c r="E36" s="64">
        <f t="shared" si="15"/>
        <v>1588.674564825883</v>
      </c>
      <c r="F36" s="64">
        <f t="shared" si="16"/>
        <v>35.303879218352954</v>
      </c>
      <c r="G36" s="64">
        <f t="shared" si="10"/>
        <v>7366.0977361831992</v>
      </c>
      <c r="H36" s="64">
        <f t="shared" ref="H36:H38" si="26">SUM(20*45)*4.3333</f>
        <v>3899.9700000000003</v>
      </c>
      <c r="I36" s="64">
        <f t="shared" si="11"/>
        <v>900</v>
      </c>
      <c r="J36" s="64">
        <f t="shared" si="12"/>
        <v>20</v>
      </c>
      <c r="K36" s="64">
        <v>120</v>
      </c>
      <c r="L36" s="64">
        <v>27.836130000000001</v>
      </c>
      <c r="M36" s="64">
        <v>79.323509999999999</v>
      </c>
      <c r="N36" s="285">
        <f t="shared" si="22"/>
        <v>95.759270570381588</v>
      </c>
      <c r="O36" s="285">
        <f t="shared" si="23"/>
        <v>95.759270570381588</v>
      </c>
      <c r="P36" s="285">
        <f t="shared" si="24"/>
        <v>441.96586417099195</v>
      </c>
      <c r="Q36" s="285">
        <f t="shared" si="25"/>
        <v>441.96586417099195</v>
      </c>
      <c r="R36" s="285">
        <f t="shared" si="19"/>
        <v>19.499850000000002</v>
      </c>
      <c r="S36" s="285">
        <f t="shared" si="20"/>
        <v>19.499850000000002</v>
      </c>
    </row>
    <row r="37" spans="1:19" s="94" customFormat="1" x14ac:dyDescent="0.4">
      <c r="A37" s="92">
        <v>2062</v>
      </c>
      <c r="B37" s="93" t="s">
        <v>15</v>
      </c>
      <c r="C37" s="64">
        <v>6818.8250280000002</v>
      </c>
      <c r="D37" s="64">
        <f>SUM(C37*0.06)+C37</f>
        <v>7227.9545296800006</v>
      </c>
      <c r="E37" s="64">
        <f t="shared" si="15"/>
        <v>1668.0023376364434</v>
      </c>
      <c r="F37" s="64">
        <f t="shared" si="16"/>
        <v>37.066718614143184</v>
      </c>
      <c r="G37" s="64">
        <f t="shared" si="10"/>
        <v>7733.9113467576008</v>
      </c>
      <c r="H37" s="64">
        <f t="shared" si="26"/>
        <v>3899.9700000000003</v>
      </c>
      <c r="I37" s="64">
        <f t="shared" si="11"/>
        <v>900</v>
      </c>
      <c r="J37" s="64">
        <f t="shared" si="12"/>
        <v>20</v>
      </c>
      <c r="K37" s="64">
        <v>120</v>
      </c>
      <c r="L37" s="64">
        <v>27.836130000000001</v>
      </c>
      <c r="M37" s="64">
        <v>79.323509999999999</v>
      </c>
      <c r="N37" s="285">
        <f t="shared" si="22"/>
        <v>100.54084750784881</v>
      </c>
      <c r="O37" s="285">
        <f t="shared" si="23"/>
        <v>100.54084750784881</v>
      </c>
      <c r="P37" s="285">
        <f t="shared" si="24"/>
        <v>464.03468080545605</v>
      </c>
      <c r="Q37" s="285">
        <f t="shared" si="25"/>
        <v>464.03468080545605</v>
      </c>
      <c r="R37" s="285">
        <f t="shared" si="19"/>
        <v>19.499850000000002</v>
      </c>
      <c r="S37" s="285">
        <f t="shared" si="20"/>
        <v>19.499850000000002</v>
      </c>
    </row>
    <row r="38" spans="1:19" s="94" customFormat="1" x14ac:dyDescent="0.4">
      <c r="A38" s="92">
        <v>2064</v>
      </c>
      <c r="B38" s="93" t="s">
        <v>14</v>
      </c>
      <c r="C38" s="64">
        <v>7143.129696</v>
      </c>
      <c r="D38" s="64">
        <f>SUM(C38*0.06)+C38</f>
        <v>7571.7174777600003</v>
      </c>
      <c r="E38" s="64">
        <f t="shared" si="15"/>
        <v>1747.3328589666073</v>
      </c>
      <c r="F38" s="64">
        <f t="shared" si="16"/>
        <v>38.829619088146828</v>
      </c>
      <c r="G38" s="64">
        <f t="shared" si="10"/>
        <v>8101.7377012032002</v>
      </c>
      <c r="H38" s="64">
        <f t="shared" si="26"/>
        <v>3899.9700000000003</v>
      </c>
      <c r="I38" s="64">
        <f t="shared" si="11"/>
        <v>900</v>
      </c>
      <c r="J38" s="64">
        <f t="shared" si="12"/>
        <v>20</v>
      </c>
      <c r="K38" s="64">
        <v>120</v>
      </c>
      <c r="L38" s="64">
        <v>27.836130000000001</v>
      </c>
      <c r="M38" s="64">
        <v>79.323509999999999</v>
      </c>
      <c r="N38" s="285">
        <f t="shared" si="22"/>
        <v>105.3225901156416</v>
      </c>
      <c r="O38" s="285">
        <f t="shared" si="23"/>
        <v>105.3225901156416</v>
      </c>
      <c r="P38" s="285">
        <f t="shared" si="24"/>
        <v>486.104262072192</v>
      </c>
      <c r="Q38" s="285">
        <f t="shared" si="25"/>
        <v>486.104262072192</v>
      </c>
      <c r="R38" s="285">
        <f t="shared" si="19"/>
        <v>19.499850000000002</v>
      </c>
      <c r="S38" s="285">
        <f t="shared" si="20"/>
        <v>19.499850000000002</v>
      </c>
    </row>
    <row r="39" spans="1:19" s="94" customFormat="1" x14ac:dyDescent="0.4">
      <c r="A39" s="92">
        <v>3030</v>
      </c>
      <c r="B39" s="180" t="s">
        <v>142</v>
      </c>
      <c r="C39" s="64">
        <v>5756.8994320000002</v>
      </c>
      <c r="D39" s="64">
        <f t="shared" si="7"/>
        <v>6102.3133979200002</v>
      </c>
      <c r="E39" s="64">
        <f t="shared" si="15"/>
        <v>1408.2370013430873</v>
      </c>
      <c r="F39" s="64">
        <f t="shared" si="16"/>
        <v>31.294155585401938</v>
      </c>
      <c r="G39" s="64">
        <f t="shared" si="10"/>
        <v>6529.4753357744003</v>
      </c>
      <c r="H39" s="64">
        <f t="shared" si="13"/>
        <v>6529.4753357744003</v>
      </c>
      <c r="I39" s="64">
        <f t="shared" si="11"/>
        <v>1506.8135914371032</v>
      </c>
      <c r="J39" s="64">
        <f t="shared" si="12"/>
        <v>33.484746476380074</v>
      </c>
      <c r="K39" s="64">
        <v>120</v>
      </c>
      <c r="L39" s="64">
        <v>27.836130000000001</v>
      </c>
      <c r="M39" s="64">
        <v>66.802260000000004</v>
      </c>
      <c r="N39" s="285">
        <f t="shared" si="22"/>
        <v>84.883179365067193</v>
      </c>
      <c r="O39" s="285">
        <f t="shared" si="23"/>
        <v>84.883179365067193</v>
      </c>
      <c r="P39" s="285">
        <f t="shared" si="24"/>
        <v>391.76852014646403</v>
      </c>
      <c r="Q39" s="285">
        <f t="shared" si="25"/>
        <v>391.76852014646403</v>
      </c>
      <c r="R39" s="285">
        <f t="shared" si="19"/>
        <v>32.647376678872</v>
      </c>
      <c r="S39" s="285">
        <f t="shared" si="20"/>
        <v>32.647376678872</v>
      </c>
    </row>
    <row r="40" spans="1:19" s="94" customFormat="1" x14ac:dyDescent="0.4">
      <c r="A40" s="92">
        <v>2054</v>
      </c>
      <c r="B40" s="93" t="s">
        <v>16</v>
      </c>
      <c r="C40" s="64">
        <v>5257.1333880000002</v>
      </c>
      <c r="D40" s="64">
        <f t="shared" si="7"/>
        <v>5572.56139128</v>
      </c>
      <c r="E40" s="64">
        <f t="shared" si="15"/>
        <v>1285.9855978769067</v>
      </c>
      <c r="F40" s="64">
        <f t="shared" si="16"/>
        <v>28.577457730597928</v>
      </c>
      <c r="G40" s="64">
        <f t="shared" si="10"/>
        <v>5962.6406886696004</v>
      </c>
      <c r="H40" s="64">
        <f t="shared" si="13"/>
        <v>5962.6406886696004</v>
      </c>
      <c r="I40" s="64">
        <f t="shared" si="11"/>
        <v>1376.0045897282903</v>
      </c>
      <c r="J40" s="64">
        <f t="shared" si="12"/>
        <v>30.577879771739784</v>
      </c>
      <c r="K40" s="64">
        <v>120</v>
      </c>
      <c r="L40" s="64">
        <v>27.836130000000001</v>
      </c>
      <c r="M40" s="64">
        <v>79.323509999999999</v>
      </c>
      <c r="N40" s="285">
        <f t="shared" si="22"/>
        <v>77.514328952704801</v>
      </c>
      <c r="O40" s="285">
        <f t="shared" si="23"/>
        <v>77.514328952704801</v>
      </c>
      <c r="P40" s="285">
        <f t="shared" si="24"/>
        <v>357.75844132017602</v>
      </c>
      <c r="Q40" s="285">
        <f t="shared" si="25"/>
        <v>357.75844132017602</v>
      </c>
      <c r="R40" s="285">
        <f t="shared" si="19"/>
        <v>29.813203443348002</v>
      </c>
      <c r="S40" s="285">
        <f t="shared" si="20"/>
        <v>29.813203443348002</v>
      </c>
    </row>
    <row r="41" spans="1:19" s="94" customFormat="1" x14ac:dyDescent="0.4">
      <c r="A41" s="92">
        <v>2056</v>
      </c>
      <c r="B41" s="93" t="s">
        <v>18</v>
      </c>
      <c r="C41" s="64">
        <v>5466.2465839999995</v>
      </c>
      <c r="D41" s="64">
        <f>SUM(C41*0.06)+C41</f>
        <v>5794.2213790399992</v>
      </c>
      <c r="E41" s="64">
        <f t="shared" si="15"/>
        <v>1337.1382962268938</v>
      </c>
      <c r="F41" s="64">
        <f t="shared" si="16"/>
        <v>29.714184360597638</v>
      </c>
      <c r="G41" s="64">
        <f t="shared" si="10"/>
        <v>6199.8168755727993</v>
      </c>
      <c r="H41" s="64">
        <f t="shared" si="13"/>
        <v>6199.8168755727993</v>
      </c>
      <c r="I41" s="64">
        <f t="shared" si="11"/>
        <v>1430.7379769627764</v>
      </c>
      <c r="J41" s="64">
        <f t="shared" si="12"/>
        <v>31.794177265839476</v>
      </c>
      <c r="K41" s="64">
        <v>120</v>
      </c>
      <c r="L41" s="64">
        <v>27.836130000000001</v>
      </c>
      <c r="M41" s="64">
        <v>79.323509999999999</v>
      </c>
      <c r="N41" s="285">
        <f t="shared" si="22"/>
        <v>80.597619382446382</v>
      </c>
      <c r="O41" s="285">
        <f t="shared" si="23"/>
        <v>80.597619382446382</v>
      </c>
      <c r="P41" s="285">
        <f t="shared" si="24"/>
        <v>371.98901253436793</v>
      </c>
      <c r="Q41" s="285">
        <f t="shared" si="25"/>
        <v>371.98901253436793</v>
      </c>
      <c r="R41" s="285">
        <f t="shared" si="19"/>
        <v>30.999084377863998</v>
      </c>
      <c r="S41" s="285">
        <f t="shared" si="20"/>
        <v>30.999084377863998</v>
      </c>
    </row>
    <row r="42" spans="1:19" s="94" customFormat="1" x14ac:dyDescent="0.4">
      <c r="A42" s="92">
        <v>2058</v>
      </c>
      <c r="B42" s="93" t="s">
        <v>17</v>
      </c>
      <c r="C42" s="64">
        <v>5726.809424</v>
      </c>
      <c r="D42" s="64">
        <f>SUM(C42*0.06)+C42</f>
        <v>6070.4179894400004</v>
      </c>
      <c r="E42" s="64">
        <f t="shared" si="15"/>
        <v>1400.8764658435834</v>
      </c>
      <c r="F42" s="64">
        <f t="shared" si="16"/>
        <v>31.130588129857411</v>
      </c>
      <c r="G42" s="64">
        <f t="shared" si="10"/>
        <v>6495.3472487008003</v>
      </c>
      <c r="H42" s="64">
        <f t="shared" si="13"/>
        <v>6495.3472487008003</v>
      </c>
      <c r="I42" s="64">
        <f t="shared" si="11"/>
        <v>1498.9378184526342</v>
      </c>
      <c r="J42" s="64">
        <f t="shared" si="12"/>
        <v>33.309729298947431</v>
      </c>
      <c r="K42" s="64">
        <v>120</v>
      </c>
      <c r="L42" s="64">
        <v>27.836130000000001</v>
      </c>
      <c r="M42" s="64">
        <v>79.323509999999999</v>
      </c>
      <c r="N42" s="285">
        <f t="shared" si="22"/>
        <v>84.439514233110401</v>
      </c>
      <c r="O42" s="285">
        <f t="shared" si="23"/>
        <v>84.439514233110401</v>
      </c>
      <c r="P42" s="285">
        <f t="shared" si="24"/>
        <v>389.72083492204803</v>
      </c>
      <c r="Q42" s="285">
        <f t="shared" si="25"/>
        <v>389.72083492204803</v>
      </c>
      <c r="R42" s="285">
        <f t="shared" si="19"/>
        <v>32.476736243504</v>
      </c>
      <c r="S42" s="285">
        <f t="shared" si="20"/>
        <v>32.476736243504</v>
      </c>
    </row>
    <row r="43" spans="1:19" s="94" customFormat="1" x14ac:dyDescent="0.4">
      <c r="A43" s="92">
        <v>3040</v>
      </c>
      <c r="B43" s="93" t="s">
        <v>19</v>
      </c>
      <c r="C43" s="64">
        <v>2576.1709999999998</v>
      </c>
      <c r="D43" s="64">
        <f>SUM(C43*0.06)+C43</f>
        <v>2730.7412599999998</v>
      </c>
      <c r="E43" s="64">
        <f t="shared" si="15"/>
        <v>630.17590750698071</v>
      </c>
      <c r="F43" s="64">
        <f t="shared" si="16"/>
        <v>14.003909055710682</v>
      </c>
      <c r="G43" s="64">
        <f t="shared" si="10"/>
        <v>2921.8931481999998</v>
      </c>
      <c r="H43" s="64">
        <f t="shared" si="14"/>
        <v>3899.9700000000003</v>
      </c>
      <c r="I43" s="64">
        <f t="shared" si="11"/>
        <v>900</v>
      </c>
      <c r="J43" s="64">
        <f t="shared" si="12"/>
        <v>20</v>
      </c>
      <c r="K43" s="64">
        <v>120</v>
      </c>
      <c r="L43" s="64">
        <v>27.836130000000001</v>
      </c>
      <c r="M43" s="64">
        <v>66.802260000000004</v>
      </c>
      <c r="N43" s="285">
        <f t="shared" si="22"/>
        <v>37.984610926599998</v>
      </c>
      <c r="O43" s="285">
        <f t="shared" si="23"/>
        <v>37.984610926599998</v>
      </c>
      <c r="P43" s="285">
        <f t="shared" si="24"/>
        <v>175.31358889199998</v>
      </c>
      <c r="Q43" s="285">
        <f t="shared" si="25"/>
        <v>175.31358889199998</v>
      </c>
      <c r="R43" s="285">
        <f t="shared" si="19"/>
        <v>19.499850000000002</v>
      </c>
      <c r="S43" s="285">
        <f t="shared" si="20"/>
        <v>19.499850000000002</v>
      </c>
    </row>
    <row r="44" spans="1:19" s="94" customFormat="1" x14ac:dyDescent="0.4">
      <c r="A44" s="92">
        <v>3084</v>
      </c>
      <c r="B44" s="93" t="s">
        <v>103</v>
      </c>
      <c r="C44" s="64">
        <v>2651.1977999999999</v>
      </c>
      <c r="D44" s="64">
        <f>SUM(C44*0.06)+C44</f>
        <v>2810.2696679999999</v>
      </c>
      <c r="E44" s="64">
        <f t="shared" si="15"/>
        <v>648.528758221217</v>
      </c>
      <c r="F44" s="64">
        <f t="shared" ref="F44:F69" si="27">+E44/45</f>
        <v>14.41175018269371</v>
      </c>
      <c r="G44" s="64">
        <f t="shared" si="10"/>
        <v>3006.98854476</v>
      </c>
      <c r="H44" s="64">
        <f t="shared" si="14"/>
        <v>3899.9700000000003</v>
      </c>
      <c r="I44" s="64">
        <f t="shared" si="11"/>
        <v>900</v>
      </c>
      <c r="J44" s="64">
        <f t="shared" si="12"/>
        <v>20</v>
      </c>
      <c r="K44" s="64">
        <v>120</v>
      </c>
      <c r="L44" s="64">
        <v>27.836130000000001</v>
      </c>
      <c r="M44" s="64">
        <v>66.802260000000004</v>
      </c>
      <c r="N44" s="285">
        <f t="shared" si="22"/>
        <v>39.090851081879997</v>
      </c>
      <c r="O44" s="285">
        <f t="shared" si="23"/>
        <v>39.090851081879997</v>
      </c>
      <c r="P44" s="285">
        <f t="shared" si="24"/>
        <v>180.4193126856</v>
      </c>
      <c r="Q44" s="285">
        <f t="shared" si="25"/>
        <v>180.4193126856</v>
      </c>
      <c r="R44" s="285">
        <f t="shared" si="19"/>
        <v>19.499850000000002</v>
      </c>
      <c r="S44" s="285">
        <f t="shared" si="20"/>
        <v>19.499850000000002</v>
      </c>
    </row>
    <row r="45" spans="1:19" s="94" customFormat="1" x14ac:dyDescent="0.4">
      <c r="A45" s="92">
        <v>3038</v>
      </c>
      <c r="B45" s="93" t="s">
        <v>102</v>
      </c>
      <c r="C45" s="64">
        <v>3093.0685520000002</v>
      </c>
      <c r="D45" s="64">
        <f t="shared" si="7"/>
        <v>3278.6526651200002</v>
      </c>
      <c r="E45" s="64">
        <f t="shared" si="15"/>
        <v>756.61797362748939</v>
      </c>
      <c r="F45" s="64">
        <f t="shared" si="27"/>
        <v>16.813732747277541</v>
      </c>
      <c r="G45" s="64">
        <f t="shared" si="10"/>
        <v>3508.1583516784003</v>
      </c>
      <c r="H45" s="64">
        <f t="shared" si="14"/>
        <v>3899.9700000000003</v>
      </c>
      <c r="I45" s="64">
        <f t="shared" si="11"/>
        <v>900</v>
      </c>
      <c r="J45" s="64">
        <f t="shared" si="12"/>
        <v>20</v>
      </c>
      <c r="K45" s="64">
        <v>120</v>
      </c>
      <c r="L45" s="64">
        <v>27.836130000000001</v>
      </c>
      <c r="M45" s="64">
        <v>66.802260000000004</v>
      </c>
      <c r="N45" s="285">
        <f t="shared" si="22"/>
        <v>45.606058571819204</v>
      </c>
      <c r="O45" s="285">
        <f t="shared" si="23"/>
        <v>45.606058571819204</v>
      </c>
      <c r="P45" s="285">
        <f t="shared" si="24"/>
        <v>210.48950110070402</v>
      </c>
      <c r="Q45" s="285">
        <f t="shared" si="25"/>
        <v>210.48950110070402</v>
      </c>
      <c r="R45" s="285">
        <f t="shared" si="19"/>
        <v>19.499850000000002</v>
      </c>
      <c r="S45" s="285">
        <f t="shared" si="20"/>
        <v>19.499850000000002</v>
      </c>
    </row>
    <row r="46" spans="1:19" s="94" customFormat="1" x14ac:dyDescent="0.4">
      <c r="A46" s="284">
        <v>3088</v>
      </c>
      <c r="B46" s="180" t="s">
        <v>197</v>
      </c>
      <c r="C46" s="64"/>
      <c r="D46" s="64"/>
      <c r="E46" s="64"/>
      <c r="F46" s="64"/>
      <c r="G46" s="64">
        <f>SUM(16.99*45)*4.3333</f>
        <v>3313.0245150000001</v>
      </c>
      <c r="H46" s="64">
        <f t="shared" ref="H46" si="28">SUM(20*45)*4.3333</f>
        <v>3899.9700000000003</v>
      </c>
      <c r="I46" s="64">
        <f t="shared" ref="I46" si="29">+H46/4.3333</f>
        <v>900</v>
      </c>
      <c r="J46" s="64">
        <f t="shared" ref="J46" si="30">+I46/45</f>
        <v>20</v>
      </c>
      <c r="K46" s="64">
        <v>120</v>
      </c>
      <c r="L46" s="64">
        <v>27.836130000000001</v>
      </c>
      <c r="M46" s="64">
        <v>66.802260000000004</v>
      </c>
      <c r="N46" s="285">
        <f t="shared" si="22"/>
        <v>43.069318695</v>
      </c>
      <c r="O46" s="285">
        <f t="shared" si="23"/>
        <v>43.069318695</v>
      </c>
      <c r="P46" s="285">
        <f t="shared" si="24"/>
        <v>198.78147089999999</v>
      </c>
      <c r="Q46" s="285">
        <f t="shared" si="25"/>
        <v>198.78147089999999</v>
      </c>
      <c r="R46" s="285">
        <f t="shared" si="19"/>
        <v>19.499850000000002</v>
      </c>
      <c r="S46" s="285">
        <f t="shared" si="20"/>
        <v>19.499850000000002</v>
      </c>
    </row>
    <row r="47" spans="1:19" s="94" customFormat="1" x14ac:dyDescent="0.4">
      <c r="A47" s="284">
        <v>3087</v>
      </c>
      <c r="B47" s="180" t="s">
        <v>198</v>
      </c>
      <c r="C47" s="64">
        <v>3932.6</v>
      </c>
      <c r="D47" s="64">
        <f t="shared" si="7"/>
        <v>4168.5559999999996</v>
      </c>
      <c r="E47" s="64">
        <f t="shared" si="15"/>
        <v>961.98186139893369</v>
      </c>
      <c r="F47" s="64">
        <f t="shared" si="27"/>
        <v>21.377374697754082</v>
      </c>
      <c r="G47" s="64">
        <f>SUM(25.49*45)*4.3333</f>
        <v>4970.5117650000002</v>
      </c>
      <c r="H47" s="64">
        <f>SUM(25.49*45)*4.3333</f>
        <v>4970.5117650000002</v>
      </c>
      <c r="I47" s="64">
        <f t="shared" si="11"/>
        <v>1147.05</v>
      </c>
      <c r="J47" s="64">
        <f t="shared" si="12"/>
        <v>25.49</v>
      </c>
      <c r="K47" s="64">
        <v>120</v>
      </c>
      <c r="L47" s="64">
        <v>27.836130000000001</v>
      </c>
      <c r="M47" s="64">
        <v>66.802260000000004</v>
      </c>
      <c r="N47" s="285">
        <f t="shared" si="22"/>
        <v>64.616652944999998</v>
      </c>
      <c r="O47" s="285">
        <f t="shared" si="23"/>
        <v>64.616652944999998</v>
      </c>
      <c r="P47" s="285">
        <f t="shared" si="24"/>
        <v>298.23070589999998</v>
      </c>
      <c r="Q47" s="285">
        <f t="shared" si="25"/>
        <v>298.23070589999998</v>
      </c>
      <c r="R47" s="285">
        <f t="shared" si="19"/>
        <v>24.852558825000003</v>
      </c>
      <c r="S47" s="285">
        <f t="shared" si="20"/>
        <v>24.852558825000003</v>
      </c>
    </row>
    <row r="48" spans="1:19" s="94" customFormat="1" x14ac:dyDescent="0.4">
      <c r="A48" s="92">
        <v>2067</v>
      </c>
      <c r="B48" s="93" t="s">
        <v>27</v>
      </c>
      <c r="C48" s="64">
        <v>1762.1306440000001</v>
      </c>
      <c r="D48" s="64">
        <f>SUM(C48*0.06)+C48</f>
        <v>1867.8584826400001</v>
      </c>
      <c r="E48" s="64">
        <f t="shared" si="15"/>
        <v>431.04758097523825</v>
      </c>
      <c r="F48" s="64">
        <f t="shared" si="27"/>
        <v>9.5788351327830714</v>
      </c>
      <c r="G48" s="64">
        <f t="shared" si="10"/>
        <v>1998.6085764248</v>
      </c>
      <c r="H48" s="64">
        <f t="shared" ref="H48" si="31">SUM(20*45)*4.3333</f>
        <v>3899.9700000000003</v>
      </c>
      <c r="I48" s="64">
        <f t="shared" si="11"/>
        <v>900</v>
      </c>
      <c r="J48" s="64">
        <f t="shared" si="12"/>
        <v>20</v>
      </c>
      <c r="K48" s="64">
        <v>120</v>
      </c>
      <c r="L48" s="64">
        <v>16.706130000000002</v>
      </c>
      <c r="M48" s="64">
        <v>33.401130000000002</v>
      </c>
      <c r="N48" s="285">
        <f t="shared" si="22"/>
        <v>25.9819114935224</v>
      </c>
      <c r="O48" s="285">
        <f t="shared" si="23"/>
        <v>25.9819114935224</v>
      </c>
      <c r="P48" s="285">
        <f t="shared" si="24"/>
        <v>119.916514585488</v>
      </c>
      <c r="Q48" s="285">
        <f t="shared" si="25"/>
        <v>119.916514585488</v>
      </c>
      <c r="R48" s="285">
        <f t="shared" si="19"/>
        <v>19.499850000000002</v>
      </c>
      <c r="S48" s="285">
        <f t="shared" si="20"/>
        <v>19.499850000000002</v>
      </c>
    </row>
    <row r="49" spans="1:19" s="94" customFormat="1" x14ac:dyDescent="0.4">
      <c r="A49" s="92">
        <v>2068</v>
      </c>
      <c r="B49" s="93" t="s">
        <v>20</v>
      </c>
      <c r="C49" s="64">
        <v>3482.4970759999997</v>
      </c>
      <c r="D49" s="64">
        <f t="shared" si="7"/>
        <v>3691.4469005599994</v>
      </c>
      <c r="E49" s="64">
        <f t="shared" si="15"/>
        <v>851.87891458241961</v>
      </c>
      <c r="F49" s="64">
        <f t="shared" si="27"/>
        <v>18.93064254627599</v>
      </c>
      <c r="G49" s="64">
        <f t="shared" si="10"/>
        <v>3949.8481835991993</v>
      </c>
      <c r="H49" s="64">
        <f t="shared" si="13"/>
        <v>3949.8481835991993</v>
      </c>
      <c r="I49" s="64">
        <f t="shared" si="11"/>
        <v>911.51043860318896</v>
      </c>
      <c r="J49" s="64">
        <f t="shared" si="12"/>
        <v>20.255787524515309</v>
      </c>
      <c r="K49" s="64">
        <v>120</v>
      </c>
      <c r="L49" s="64">
        <v>16.706130000000002</v>
      </c>
      <c r="M49" s="64">
        <v>33.401130000000002</v>
      </c>
      <c r="N49" s="285">
        <f t="shared" si="22"/>
        <v>51.348026386789591</v>
      </c>
      <c r="O49" s="285">
        <f t="shared" si="23"/>
        <v>51.348026386789591</v>
      </c>
      <c r="P49" s="285">
        <f t="shared" si="24"/>
        <v>236.99089101595195</v>
      </c>
      <c r="Q49" s="285">
        <f t="shared" si="25"/>
        <v>236.99089101595195</v>
      </c>
      <c r="R49" s="285">
        <f t="shared" si="19"/>
        <v>19.749240917995998</v>
      </c>
      <c r="S49" s="285">
        <f t="shared" si="20"/>
        <v>19.749240917995998</v>
      </c>
    </row>
    <row r="50" spans="1:19" s="94" customFormat="1" x14ac:dyDescent="0.4">
      <c r="A50" s="92">
        <v>2070</v>
      </c>
      <c r="B50" s="93" t="s">
        <v>22</v>
      </c>
      <c r="C50" s="64">
        <v>3656.4753000000001</v>
      </c>
      <c r="D50" s="64">
        <f>SUM(C50*0.06)+C50</f>
        <v>3875.8638180000003</v>
      </c>
      <c r="E50" s="64">
        <f t="shared" si="15"/>
        <v>894.43699213070863</v>
      </c>
      <c r="F50" s="64">
        <f t="shared" si="27"/>
        <v>19.876377602904636</v>
      </c>
      <c r="G50" s="64">
        <f t="shared" si="10"/>
        <v>4147.17428526</v>
      </c>
      <c r="H50" s="64">
        <f t="shared" si="13"/>
        <v>4147.17428526</v>
      </c>
      <c r="I50" s="64">
        <f t="shared" si="11"/>
        <v>957.04758157985827</v>
      </c>
      <c r="J50" s="64">
        <f t="shared" si="12"/>
        <v>21.26772403510796</v>
      </c>
      <c r="K50" s="64">
        <v>120</v>
      </c>
      <c r="L50" s="64">
        <v>16.706130000000002</v>
      </c>
      <c r="M50" s="64">
        <v>33.401130000000002</v>
      </c>
      <c r="N50" s="285">
        <f t="shared" si="22"/>
        <v>53.913265708379996</v>
      </c>
      <c r="O50" s="285">
        <f t="shared" si="23"/>
        <v>53.913265708379996</v>
      </c>
      <c r="P50" s="285">
        <f t="shared" si="24"/>
        <v>248.83045711559998</v>
      </c>
      <c r="Q50" s="285">
        <f t="shared" si="25"/>
        <v>248.83045711559998</v>
      </c>
      <c r="R50" s="285">
        <f t="shared" si="19"/>
        <v>20.735871426300001</v>
      </c>
      <c r="S50" s="285">
        <f t="shared" si="20"/>
        <v>20.735871426300001</v>
      </c>
    </row>
    <row r="51" spans="1:19" s="94" customFormat="1" x14ac:dyDescent="0.4">
      <c r="A51" s="92">
        <v>2072</v>
      </c>
      <c r="B51" s="93" t="s">
        <v>21</v>
      </c>
      <c r="C51" s="64">
        <v>3830.453524</v>
      </c>
      <c r="D51" s="64">
        <f>SUM(C51*0.06)+C51</f>
        <v>4060.2807354400002</v>
      </c>
      <c r="E51" s="64">
        <f t="shared" si="15"/>
        <v>936.99506967899754</v>
      </c>
      <c r="F51" s="64">
        <f t="shared" si="27"/>
        <v>20.822112659533278</v>
      </c>
      <c r="G51" s="64">
        <f t="shared" si="10"/>
        <v>4344.5003869208003</v>
      </c>
      <c r="H51" s="64">
        <f t="shared" si="13"/>
        <v>4344.5003869208003</v>
      </c>
      <c r="I51" s="64">
        <f t="shared" si="11"/>
        <v>1002.5847245565274</v>
      </c>
      <c r="J51" s="64">
        <f t="shared" si="12"/>
        <v>22.279660545700608</v>
      </c>
      <c r="K51" s="64">
        <v>120</v>
      </c>
      <c r="L51" s="64">
        <v>16.706130000000002</v>
      </c>
      <c r="M51" s="64">
        <v>33.401130000000002</v>
      </c>
      <c r="N51" s="285">
        <f t="shared" si="22"/>
        <v>56.4785050299704</v>
      </c>
      <c r="O51" s="285">
        <f t="shared" si="23"/>
        <v>56.4785050299704</v>
      </c>
      <c r="P51" s="285">
        <f t="shared" si="24"/>
        <v>260.67002321524802</v>
      </c>
      <c r="Q51" s="285">
        <f t="shared" si="25"/>
        <v>260.67002321524802</v>
      </c>
      <c r="R51" s="285">
        <f t="shared" si="19"/>
        <v>21.722501934604001</v>
      </c>
      <c r="S51" s="285">
        <f t="shared" si="20"/>
        <v>21.722501934604001</v>
      </c>
    </row>
    <row r="52" spans="1:19" s="94" customFormat="1" x14ac:dyDescent="0.4">
      <c r="A52" s="92">
        <v>2074</v>
      </c>
      <c r="B52" s="93" t="s">
        <v>23</v>
      </c>
      <c r="C52" s="64">
        <v>3957.1169520000003</v>
      </c>
      <c r="D52" s="64">
        <f t="shared" si="7"/>
        <v>4194.5439691199999</v>
      </c>
      <c r="E52" s="64">
        <f t="shared" si="15"/>
        <v>967.97913117485507</v>
      </c>
      <c r="F52" s="64">
        <f t="shared" si="27"/>
        <v>21.510647359441222</v>
      </c>
      <c r="G52" s="64">
        <f t="shared" si="10"/>
        <v>4488.1620469583995</v>
      </c>
      <c r="H52" s="64">
        <f t="shared" si="13"/>
        <v>4488.1620469583995</v>
      </c>
      <c r="I52" s="64">
        <f t="shared" si="11"/>
        <v>1035.7376703570949</v>
      </c>
      <c r="J52" s="64">
        <f t="shared" si="12"/>
        <v>23.016392674602109</v>
      </c>
      <c r="K52" s="64">
        <v>120</v>
      </c>
      <c r="L52" s="64">
        <v>16.706130000000002</v>
      </c>
      <c r="M52" s="64">
        <v>33.401130000000002</v>
      </c>
      <c r="N52" s="285">
        <f t="shared" si="22"/>
        <v>58.346106610459188</v>
      </c>
      <c r="O52" s="285">
        <f t="shared" si="23"/>
        <v>58.346106610459188</v>
      </c>
      <c r="P52" s="285">
        <f t="shared" si="24"/>
        <v>269.28972281750396</v>
      </c>
      <c r="Q52" s="285">
        <f t="shared" si="25"/>
        <v>269.28972281750396</v>
      </c>
      <c r="R52" s="285">
        <f t="shared" si="19"/>
        <v>22.440810234791996</v>
      </c>
      <c r="S52" s="285">
        <f t="shared" si="20"/>
        <v>22.440810234791996</v>
      </c>
    </row>
    <row r="53" spans="1:19" s="94" customFormat="1" x14ac:dyDescent="0.4">
      <c r="A53" s="92">
        <v>2076</v>
      </c>
      <c r="B53" s="93" t="s">
        <v>25</v>
      </c>
      <c r="C53" s="64">
        <v>4154.7694280000005</v>
      </c>
      <c r="D53" s="64">
        <f>SUM(C53*0.06)+C53</f>
        <v>4404.0555936800001</v>
      </c>
      <c r="E53" s="64">
        <f t="shared" si="15"/>
        <v>1016.3283395287656</v>
      </c>
      <c r="F53" s="64">
        <f t="shared" si="27"/>
        <v>22.585074211750346</v>
      </c>
      <c r="G53" s="64">
        <f t="shared" si="10"/>
        <v>4712.3394852376005</v>
      </c>
      <c r="H53" s="64">
        <f t="shared" si="13"/>
        <v>4712.3394852376005</v>
      </c>
      <c r="I53" s="64">
        <f t="shared" si="11"/>
        <v>1087.4713232957793</v>
      </c>
      <c r="J53" s="64">
        <f t="shared" si="12"/>
        <v>24.166029406572871</v>
      </c>
      <c r="K53" s="64">
        <v>120</v>
      </c>
      <c r="L53" s="64">
        <v>16.706130000000002</v>
      </c>
      <c r="M53" s="64">
        <v>33.401130000000002</v>
      </c>
      <c r="N53" s="285">
        <f t="shared" si="22"/>
        <v>61.2604133080888</v>
      </c>
      <c r="O53" s="285">
        <f t="shared" si="23"/>
        <v>61.2604133080888</v>
      </c>
      <c r="P53" s="285">
        <f t="shared" si="24"/>
        <v>282.740369114256</v>
      </c>
      <c r="Q53" s="285">
        <f t="shared" si="25"/>
        <v>282.740369114256</v>
      </c>
      <c r="R53" s="285">
        <f t="shared" si="19"/>
        <v>23.561697426188001</v>
      </c>
      <c r="S53" s="285">
        <f t="shared" si="20"/>
        <v>23.561697426188001</v>
      </c>
    </row>
    <row r="54" spans="1:19" s="94" customFormat="1" x14ac:dyDescent="0.4">
      <c r="A54" s="92">
        <v>2078</v>
      </c>
      <c r="B54" s="93" t="s">
        <v>24</v>
      </c>
      <c r="C54" s="64">
        <v>4352.4106680000004</v>
      </c>
      <c r="D54" s="64">
        <f>SUM(C54*0.06)+C54</f>
        <v>4613.55530808</v>
      </c>
      <c r="E54" s="64">
        <f t="shared" si="15"/>
        <v>1064.674799363072</v>
      </c>
      <c r="F54" s="64">
        <f t="shared" si="27"/>
        <v>23.659439985846046</v>
      </c>
      <c r="G54" s="64">
        <f t="shared" si="10"/>
        <v>4936.5041796455998</v>
      </c>
      <c r="H54" s="64">
        <f t="shared" si="13"/>
        <v>4936.5041796455998</v>
      </c>
      <c r="I54" s="64">
        <f t="shared" si="11"/>
        <v>1139.2020353184869</v>
      </c>
      <c r="J54" s="64">
        <f t="shared" si="12"/>
        <v>25.315600784855263</v>
      </c>
      <c r="K54" s="64">
        <v>120</v>
      </c>
      <c r="L54" s="64">
        <v>16.706130000000002</v>
      </c>
      <c r="M54" s="64">
        <v>33.401130000000002</v>
      </c>
      <c r="N54" s="285">
        <f t="shared" si="22"/>
        <v>64.174554335392799</v>
      </c>
      <c r="O54" s="285">
        <f t="shared" si="23"/>
        <v>64.174554335392799</v>
      </c>
      <c r="P54" s="285">
        <f t="shared" si="24"/>
        <v>296.19025077873596</v>
      </c>
      <c r="Q54" s="285">
        <f t="shared" si="25"/>
        <v>296.19025077873596</v>
      </c>
      <c r="R54" s="285">
        <f t="shared" si="19"/>
        <v>24.682520898227999</v>
      </c>
      <c r="S54" s="285">
        <f t="shared" si="20"/>
        <v>24.682520898227999</v>
      </c>
    </row>
    <row r="55" spans="1:19" s="94" customFormat="1" x14ac:dyDescent="0.4">
      <c r="A55" s="92">
        <v>3042</v>
      </c>
      <c r="B55" s="180" t="s">
        <v>143</v>
      </c>
      <c r="C55" s="64">
        <v>5138.5374079999992</v>
      </c>
      <c r="D55" s="64">
        <f t="shared" si="7"/>
        <v>5446.8496524799993</v>
      </c>
      <c r="E55" s="64">
        <f t="shared" si="15"/>
        <v>1256.9749734567185</v>
      </c>
      <c r="F55" s="64">
        <f t="shared" si="27"/>
        <v>27.93277718792708</v>
      </c>
      <c r="G55" s="64">
        <f t="shared" si="10"/>
        <v>5828.1291281535996</v>
      </c>
      <c r="H55" s="64">
        <f t="shared" si="13"/>
        <v>5828.1291281535996</v>
      </c>
      <c r="I55" s="64">
        <f t="shared" si="11"/>
        <v>1344.963221598689</v>
      </c>
      <c r="J55" s="64">
        <f t="shared" si="12"/>
        <v>29.888071591081978</v>
      </c>
      <c r="K55" s="64">
        <v>120</v>
      </c>
      <c r="L55" s="64">
        <v>27.836130000000001</v>
      </c>
      <c r="M55" s="64">
        <v>66.802260000000004</v>
      </c>
      <c r="N55" s="285">
        <f t="shared" si="22"/>
        <v>75.765678665996788</v>
      </c>
      <c r="O55" s="285">
        <f t="shared" si="23"/>
        <v>75.765678665996788</v>
      </c>
      <c r="P55" s="285">
        <f t="shared" si="24"/>
        <v>349.68774768921594</v>
      </c>
      <c r="Q55" s="285">
        <f t="shared" si="25"/>
        <v>349.68774768921594</v>
      </c>
      <c r="R55" s="285">
        <f t="shared" si="19"/>
        <v>29.140645640768</v>
      </c>
      <c r="S55" s="285">
        <f t="shared" si="20"/>
        <v>29.140645640768</v>
      </c>
    </row>
    <row r="56" spans="1:19" s="94" customFormat="1" x14ac:dyDescent="0.4">
      <c r="A56" s="92">
        <v>2082</v>
      </c>
      <c r="B56" s="93" t="s">
        <v>28</v>
      </c>
      <c r="C56" s="64">
        <v>3571.5760839999998</v>
      </c>
      <c r="D56" s="64">
        <f t="shared" si="7"/>
        <v>3785.87064904</v>
      </c>
      <c r="E56" s="64">
        <f t="shared" si="15"/>
        <v>873.66917800290764</v>
      </c>
      <c r="F56" s="64">
        <f t="shared" si="27"/>
        <v>19.414870622286838</v>
      </c>
      <c r="G56" s="64">
        <f t="shared" si="10"/>
        <v>4050.8815944727999</v>
      </c>
      <c r="H56" s="64">
        <f t="shared" si="13"/>
        <v>4050.8815944727999</v>
      </c>
      <c r="I56" s="64">
        <f t="shared" si="11"/>
        <v>934.82602046311115</v>
      </c>
      <c r="J56" s="64">
        <f t="shared" si="12"/>
        <v>20.773911565846916</v>
      </c>
      <c r="K56" s="64">
        <v>120</v>
      </c>
      <c r="L56" s="64">
        <v>27.836130000000001</v>
      </c>
      <c r="M56" s="64">
        <v>66.802260000000004</v>
      </c>
      <c r="N56" s="285">
        <f t="shared" si="22"/>
        <v>52.661460728146395</v>
      </c>
      <c r="O56" s="285">
        <f t="shared" si="23"/>
        <v>52.661460728146395</v>
      </c>
      <c r="P56" s="285">
        <f t="shared" si="24"/>
        <v>243.052895668368</v>
      </c>
      <c r="Q56" s="285">
        <f t="shared" si="25"/>
        <v>243.052895668368</v>
      </c>
      <c r="R56" s="285">
        <f t="shared" si="19"/>
        <v>20.254407972364</v>
      </c>
      <c r="S56" s="285">
        <f t="shared" si="20"/>
        <v>20.254407972364</v>
      </c>
    </row>
    <row r="57" spans="1:19" s="94" customFormat="1" x14ac:dyDescent="0.4">
      <c r="A57" s="92">
        <v>2086</v>
      </c>
      <c r="B57" s="93" t="s">
        <v>29</v>
      </c>
      <c r="C57" s="64">
        <v>3929.2853800000003</v>
      </c>
      <c r="D57" s="64">
        <f t="shared" si="7"/>
        <v>4165.0425028</v>
      </c>
      <c r="E57" s="64">
        <f t="shared" si="15"/>
        <v>961.17104811575462</v>
      </c>
      <c r="F57" s="64">
        <f t="shared" si="27"/>
        <v>21.359356624794547</v>
      </c>
      <c r="G57" s="64">
        <f t="shared" si="10"/>
        <v>4456.5954779960002</v>
      </c>
      <c r="H57" s="64">
        <f t="shared" si="13"/>
        <v>4456.5954779960002</v>
      </c>
      <c r="I57" s="64">
        <f t="shared" si="11"/>
        <v>1028.4530214838576</v>
      </c>
      <c r="J57" s="64">
        <f t="shared" si="12"/>
        <v>22.854511588530169</v>
      </c>
      <c r="K57" s="64">
        <v>120</v>
      </c>
      <c r="L57" s="64">
        <v>27.836130000000001</v>
      </c>
      <c r="M57" s="64">
        <v>66.802260000000004</v>
      </c>
      <c r="N57" s="285">
        <f t="shared" si="22"/>
        <v>57.935741213947999</v>
      </c>
      <c r="O57" s="285">
        <f t="shared" si="23"/>
        <v>57.935741213947999</v>
      </c>
      <c r="P57" s="285">
        <f t="shared" si="24"/>
        <v>267.39572867976</v>
      </c>
      <c r="Q57" s="285">
        <f t="shared" si="25"/>
        <v>267.39572867976</v>
      </c>
      <c r="R57" s="285">
        <f t="shared" si="19"/>
        <v>22.282977389980001</v>
      </c>
      <c r="S57" s="285">
        <f t="shared" si="20"/>
        <v>22.282977389980001</v>
      </c>
    </row>
    <row r="58" spans="1:19" s="94" customFormat="1" x14ac:dyDescent="0.4">
      <c r="A58" s="92">
        <v>2084</v>
      </c>
      <c r="B58" s="93" t="s">
        <v>30</v>
      </c>
      <c r="C58" s="64">
        <v>3749.7341000000001</v>
      </c>
      <c r="D58" s="64">
        <f t="shared" si="7"/>
        <v>3974.7181460000002</v>
      </c>
      <c r="E58" s="64">
        <f t="shared" si="15"/>
        <v>917.24970484388336</v>
      </c>
      <c r="F58" s="64">
        <f t="shared" si="27"/>
        <v>20.383326774308518</v>
      </c>
      <c r="G58" s="64">
        <f t="shared" si="10"/>
        <v>4252.9484162200006</v>
      </c>
      <c r="H58" s="64">
        <f t="shared" si="13"/>
        <v>4252.9484162200006</v>
      </c>
      <c r="I58" s="64">
        <f t="shared" si="11"/>
        <v>981.4571841829553</v>
      </c>
      <c r="J58" s="64">
        <f t="shared" si="12"/>
        <v>21.810159648510119</v>
      </c>
      <c r="K58" s="64">
        <v>120</v>
      </c>
      <c r="L58" s="64">
        <v>27.836130000000001</v>
      </c>
      <c r="M58" s="64">
        <v>66.802260000000004</v>
      </c>
      <c r="N58" s="285">
        <f t="shared" si="22"/>
        <v>55.288329410860008</v>
      </c>
      <c r="O58" s="285">
        <f t="shared" si="23"/>
        <v>55.288329410860008</v>
      </c>
      <c r="P58" s="285">
        <f t="shared" si="24"/>
        <v>255.17690497320004</v>
      </c>
      <c r="Q58" s="285">
        <f t="shared" si="25"/>
        <v>255.17690497320004</v>
      </c>
      <c r="R58" s="285">
        <f t="shared" si="19"/>
        <v>21.264742081100003</v>
      </c>
      <c r="S58" s="285">
        <f t="shared" si="20"/>
        <v>21.264742081100003</v>
      </c>
    </row>
    <row r="59" spans="1:19" s="94" customFormat="1" x14ac:dyDescent="0.4">
      <c r="A59" s="92">
        <v>3048</v>
      </c>
      <c r="B59" s="93" t="s">
        <v>63</v>
      </c>
      <c r="C59" s="64">
        <v>4734.2886000000008</v>
      </c>
      <c r="D59" s="64">
        <f t="shared" si="7"/>
        <v>5018.3459160000011</v>
      </c>
      <c r="E59" s="64">
        <f t="shared" si="15"/>
        <v>1158.0887351441168</v>
      </c>
      <c r="F59" s="64">
        <f t="shared" si="27"/>
        <v>25.735305225424817</v>
      </c>
      <c r="G59" s="64">
        <f t="shared" si="10"/>
        <v>5369.630130120001</v>
      </c>
      <c r="H59" s="64">
        <f t="shared" si="13"/>
        <v>5369.630130120001</v>
      </c>
      <c r="I59" s="64">
        <f t="shared" si="11"/>
        <v>1239.1549466042047</v>
      </c>
      <c r="J59" s="64">
        <f t="shared" si="12"/>
        <v>27.53677659120455</v>
      </c>
      <c r="K59" s="64">
        <v>120</v>
      </c>
      <c r="L59" s="64">
        <v>30.262100000000004</v>
      </c>
      <c r="M59" s="64">
        <v>72.624200000000002</v>
      </c>
      <c r="N59" s="285">
        <f t="shared" si="22"/>
        <v>69.805191691560012</v>
      </c>
      <c r="O59" s="285">
        <f t="shared" si="23"/>
        <v>69.805191691560012</v>
      </c>
      <c r="P59" s="285">
        <f t="shared" si="24"/>
        <v>322.17780780720005</v>
      </c>
      <c r="Q59" s="285">
        <f t="shared" si="25"/>
        <v>322.17780780720005</v>
      </c>
      <c r="R59" s="285">
        <f t="shared" si="19"/>
        <v>26.848150650600004</v>
      </c>
      <c r="S59" s="285">
        <f t="shared" si="20"/>
        <v>26.848150650600004</v>
      </c>
    </row>
    <row r="60" spans="1:19" s="94" customFormat="1" x14ac:dyDescent="0.4">
      <c r="A60" s="92">
        <v>3052</v>
      </c>
      <c r="B60" s="93" t="s">
        <v>64</v>
      </c>
      <c r="C60" s="64">
        <v>5176.1555360000002</v>
      </c>
      <c r="D60" s="64">
        <f t="shared" si="7"/>
        <v>5486.7248681600004</v>
      </c>
      <c r="E60" s="64">
        <f t="shared" si="15"/>
        <v>1266.1770170909006</v>
      </c>
      <c r="F60" s="64">
        <f t="shared" si="27"/>
        <v>28.137267046464459</v>
      </c>
      <c r="G60" s="64">
        <f t="shared" si="10"/>
        <v>5870.7956089312001</v>
      </c>
      <c r="H60" s="64">
        <f t="shared" si="13"/>
        <v>5870.7956089312001</v>
      </c>
      <c r="I60" s="64">
        <f t="shared" si="11"/>
        <v>1354.8094082872638</v>
      </c>
      <c r="J60" s="64">
        <f t="shared" si="12"/>
        <v>30.106875739716973</v>
      </c>
      <c r="K60" s="64">
        <v>120</v>
      </c>
      <c r="L60" s="64">
        <v>30.262100000000004</v>
      </c>
      <c r="M60" s="64">
        <v>72.624200000000002</v>
      </c>
      <c r="N60" s="285">
        <f t="shared" si="22"/>
        <v>76.320342916105602</v>
      </c>
      <c r="O60" s="285">
        <f t="shared" si="23"/>
        <v>76.320342916105602</v>
      </c>
      <c r="P60" s="285">
        <f t="shared" si="24"/>
        <v>352.24773653587198</v>
      </c>
      <c r="Q60" s="285">
        <f t="shared" si="25"/>
        <v>352.24773653587198</v>
      </c>
      <c r="R60" s="285">
        <f t="shared" si="19"/>
        <v>29.353978044656003</v>
      </c>
      <c r="S60" s="285">
        <f t="shared" si="20"/>
        <v>29.353978044656003</v>
      </c>
    </row>
    <row r="61" spans="1:19" s="94" customFormat="1" x14ac:dyDescent="0.4">
      <c r="A61" s="92">
        <v>3054</v>
      </c>
      <c r="B61" s="93" t="s">
        <v>105</v>
      </c>
      <c r="C61" s="64">
        <v>5554.8986240000004</v>
      </c>
      <c r="D61" s="64">
        <f>SUM(C61*0.06)+C61</f>
        <v>5888.1925414400002</v>
      </c>
      <c r="E61" s="64">
        <f t="shared" si="15"/>
        <v>1358.8241159024299</v>
      </c>
      <c r="F61" s="64">
        <f t="shared" si="27"/>
        <v>30.196091464498441</v>
      </c>
      <c r="G61" s="64">
        <f t="shared" si="10"/>
        <v>6300.3660193408004</v>
      </c>
      <c r="H61" s="64">
        <f t="shared" ref="H61" si="32">SUM(D61*0.07)+D61</f>
        <v>6300.3660193408004</v>
      </c>
      <c r="I61" s="64">
        <f t="shared" ref="I61:I67" si="33">+H61/4.3333</f>
        <v>1453.9418040156002</v>
      </c>
      <c r="J61" s="64">
        <f t="shared" ref="J61:J67" si="34">+I61/45</f>
        <v>32.309817867013336</v>
      </c>
      <c r="K61" s="64">
        <v>120</v>
      </c>
      <c r="L61" s="64">
        <v>27.836130000000001</v>
      </c>
      <c r="M61" s="64">
        <v>66.802260000000004</v>
      </c>
      <c r="N61" s="285">
        <f t="shared" si="22"/>
        <v>81.904758251430408</v>
      </c>
      <c r="O61" s="285">
        <f t="shared" si="23"/>
        <v>81.904758251430408</v>
      </c>
      <c r="P61" s="285">
        <f t="shared" si="24"/>
        <v>378.02196116044803</v>
      </c>
      <c r="Q61" s="285">
        <f t="shared" si="25"/>
        <v>378.02196116044803</v>
      </c>
      <c r="R61" s="285">
        <f t="shared" si="19"/>
        <v>31.501830096704001</v>
      </c>
      <c r="S61" s="285">
        <f t="shared" si="20"/>
        <v>31.501830096704001</v>
      </c>
    </row>
    <row r="62" spans="1:19" s="94" customFormat="1" x14ac:dyDescent="0.4">
      <c r="A62" s="92">
        <v>1012</v>
      </c>
      <c r="B62" s="93" t="s">
        <v>32</v>
      </c>
      <c r="C62" s="64">
        <v>2238.1437839999999</v>
      </c>
      <c r="D62" s="64">
        <f t="shared" si="7"/>
        <v>2372.4324110399998</v>
      </c>
      <c r="E62" s="64">
        <f t="shared" si="15"/>
        <v>547.48861399856912</v>
      </c>
      <c r="F62" s="64">
        <f t="shared" si="27"/>
        <v>12.166413644412646</v>
      </c>
      <c r="G62" s="64">
        <f t="shared" si="10"/>
        <v>2538.5026798127997</v>
      </c>
      <c r="H62" s="64">
        <f t="shared" ref="H62:H67" si="35">SUM(20*45)*4.3333</f>
        <v>3899.9700000000003</v>
      </c>
      <c r="I62" s="64">
        <f t="shared" si="33"/>
        <v>900</v>
      </c>
      <c r="J62" s="64">
        <f t="shared" si="34"/>
        <v>20</v>
      </c>
      <c r="K62" s="64">
        <v>120</v>
      </c>
      <c r="L62" s="64">
        <v>30.262100000000004</v>
      </c>
      <c r="M62" s="64">
        <v>86.236699999999985</v>
      </c>
      <c r="N62" s="285">
        <f t="shared" si="22"/>
        <v>33.000534837566391</v>
      </c>
      <c r="O62" s="285">
        <f t="shared" si="23"/>
        <v>33.000534837566391</v>
      </c>
      <c r="P62" s="285">
        <f t="shared" si="24"/>
        <v>152.31016078876797</v>
      </c>
      <c r="Q62" s="285">
        <f t="shared" si="25"/>
        <v>152.31016078876797</v>
      </c>
      <c r="R62" s="285">
        <f t="shared" si="19"/>
        <v>19.499850000000002</v>
      </c>
      <c r="S62" s="285">
        <f t="shared" si="20"/>
        <v>19.499850000000002</v>
      </c>
    </row>
    <row r="63" spans="1:19" s="94" customFormat="1" x14ac:dyDescent="0.4">
      <c r="A63" s="92">
        <v>1014</v>
      </c>
      <c r="B63" s="93" t="s">
        <v>34</v>
      </c>
      <c r="C63" s="64">
        <v>2350.885808</v>
      </c>
      <c r="D63" s="64">
        <f>SUM(C63*0.06)+C63</f>
        <v>2491.9389564799999</v>
      </c>
      <c r="E63" s="64">
        <f t="shared" si="15"/>
        <v>575.06725970507455</v>
      </c>
      <c r="F63" s="64">
        <f t="shared" si="27"/>
        <v>12.779272437890546</v>
      </c>
      <c r="G63" s="64">
        <f t="shared" si="10"/>
        <v>2666.3746834335998</v>
      </c>
      <c r="H63" s="64">
        <f t="shared" si="35"/>
        <v>3899.9700000000003</v>
      </c>
      <c r="I63" s="64">
        <f t="shared" si="33"/>
        <v>900</v>
      </c>
      <c r="J63" s="64">
        <f t="shared" si="34"/>
        <v>20</v>
      </c>
      <c r="K63" s="64">
        <v>120</v>
      </c>
      <c r="L63" s="64">
        <v>30.262100000000004</v>
      </c>
      <c r="M63" s="64">
        <v>86.236699999999985</v>
      </c>
      <c r="N63" s="285">
        <f t="shared" si="22"/>
        <v>34.662870884636796</v>
      </c>
      <c r="O63" s="285">
        <f t="shared" si="23"/>
        <v>34.662870884636796</v>
      </c>
      <c r="P63" s="285">
        <f t="shared" si="24"/>
        <v>159.98248100601597</v>
      </c>
      <c r="Q63" s="285">
        <f t="shared" si="25"/>
        <v>159.98248100601597</v>
      </c>
      <c r="R63" s="285">
        <f t="shared" si="19"/>
        <v>19.499850000000002</v>
      </c>
      <c r="S63" s="285">
        <f t="shared" si="20"/>
        <v>19.499850000000002</v>
      </c>
    </row>
    <row r="64" spans="1:19" s="94" customFormat="1" x14ac:dyDescent="0.4">
      <c r="A64" s="92">
        <v>1016</v>
      </c>
      <c r="B64" s="93" t="s">
        <v>33</v>
      </c>
      <c r="C64" s="64">
        <v>2462.2345679999999</v>
      </c>
      <c r="D64" s="64">
        <f>SUM(C64*0.06)+C64</f>
        <v>2609.9686420799999</v>
      </c>
      <c r="E64" s="64">
        <f t="shared" si="15"/>
        <v>602.30508898068433</v>
      </c>
      <c r="F64" s="64">
        <f t="shared" si="27"/>
        <v>13.384557532904097</v>
      </c>
      <c r="G64" s="64">
        <f t="shared" si="10"/>
        <v>2792.6664470256001</v>
      </c>
      <c r="H64" s="64">
        <f t="shared" si="35"/>
        <v>3899.9700000000003</v>
      </c>
      <c r="I64" s="64">
        <f t="shared" si="33"/>
        <v>900</v>
      </c>
      <c r="J64" s="64">
        <f t="shared" si="34"/>
        <v>20</v>
      </c>
      <c r="K64" s="64">
        <v>120</v>
      </c>
      <c r="L64" s="64">
        <v>30.262100000000004</v>
      </c>
      <c r="M64" s="64">
        <v>86.236699999999985</v>
      </c>
      <c r="N64" s="285">
        <f t="shared" si="22"/>
        <v>36.304663811332802</v>
      </c>
      <c r="O64" s="285">
        <f t="shared" si="23"/>
        <v>36.304663811332802</v>
      </c>
      <c r="P64" s="285">
        <f t="shared" si="24"/>
        <v>167.559986821536</v>
      </c>
      <c r="Q64" s="285">
        <f t="shared" si="25"/>
        <v>167.559986821536</v>
      </c>
      <c r="R64" s="285">
        <f t="shared" si="19"/>
        <v>19.499850000000002</v>
      </c>
      <c r="S64" s="285">
        <f t="shared" si="20"/>
        <v>19.499850000000002</v>
      </c>
    </row>
    <row r="65" spans="1:19" s="94" customFormat="1" ht="51" customHeight="1" x14ac:dyDescent="0.4">
      <c r="A65" s="92">
        <v>1000</v>
      </c>
      <c r="B65" s="93" t="s">
        <v>35</v>
      </c>
      <c r="C65" s="64">
        <v>1451.7249079999999</v>
      </c>
      <c r="D65" s="64">
        <f t="shared" ref="D65:D67" si="36">SUM(C65*0.06)+C65</f>
        <v>1538.82840248</v>
      </c>
      <c r="E65" s="64">
        <f t="shared" si="15"/>
        <v>355.11697839521838</v>
      </c>
      <c r="F65" s="64">
        <f t="shared" si="27"/>
        <v>7.8914884087826307</v>
      </c>
      <c r="G65" s="64">
        <f t="shared" si="10"/>
        <v>1646.5463906535999</v>
      </c>
      <c r="H65" s="64">
        <f t="shared" si="35"/>
        <v>3899.9700000000003</v>
      </c>
      <c r="I65" s="64">
        <f t="shared" si="33"/>
        <v>900</v>
      </c>
      <c r="J65" s="64">
        <f t="shared" si="34"/>
        <v>20</v>
      </c>
      <c r="K65" s="64">
        <v>120</v>
      </c>
      <c r="L65" s="64">
        <v>30.262100000000004</v>
      </c>
      <c r="M65" s="64">
        <v>86.236699999999985</v>
      </c>
      <c r="N65" s="287">
        <f t="shared" si="22"/>
        <v>21.405103078496797</v>
      </c>
      <c r="O65" s="287">
        <f t="shared" si="23"/>
        <v>21.405103078496797</v>
      </c>
      <c r="P65" s="287">
        <f t="shared" si="24"/>
        <v>98.792783439215995</v>
      </c>
      <c r="Q65" s="287">
        <f t="shared" si="25"/>
        <v>98.792783439215995</v>
      </c>
      <c r="R65" s="287">
        <f t="shared" si="19"/>
        <v>19.499850000000002</v>
      </c>
      <c r="S65" s="287">
        <f t="shared" si="20"/>
        <v>19.499850000000002</v>
      </c>
    </row>
    <row r="66" spans="1:19" s="94" customFormat="1" ht="52.5" x14ac:dyDescent="0.4">
      <c r="A66" s="92">
        <v>1004</v>
      </c>
      <c r="B66" s="93" t="s">
        <v>37</v>
      </c>
      <c r="C66" s="64">
        <v>1596.4895319999998</v>
      </c>
      <c r="D66" s="64">
        <f t="shared" si="36"/>
        <v>1692.2789039199997</v>
      </c>
      <c r="E66" s="64">
        <f t="shared" si="15"/>
        <v>390.52890497311506</v>
      </c>
      <c r="F66" s="64">
        <f t="shared" si="27"/>
        <v>8.6784201105136685</v>
      </c>
      <c r="G66" s="64">
        <f t="shared" si="10"/>
        <v>1810.7384271943997</v>
      </c>
      <c r="H66" s="64">
        <f t="shared" si="35"/>
        <v>3899.9700000000003</v>
      </c>
      <c r="I66" s="64">
        <f t="shared" si="33"/>
        <v>900</v>
      </c>
      <c r="J66" s="64">
        <f t="shared" si="34"/>
        <v>20</v>
      </c>
      <c r="K66" s="64">
        <v>120</v>
      </c>
      <c r="L66" s="64">
        <v>30.262100000000004</v>
      </c>
      <c r="M66" s="64">
        <v>86.236699999999985</v>
      </c>
      <c r="N66" s="287">
        <f t="shared" si="22"/>
        <v>23.539599553527196</v>
      </c>
      <c r="O66" s="287">
        <f t="shared" si="23"/>
        <v>23.539599553527196</v>
      </c>
      <c r="P66" s="287">
        <f t="shared" si="24"/>
        <v>108.64430563166398</v>
      </c>
      <c r="Q66" s="287">
        <f t="shared" si="25"/>
        <v>108.64430563166398</v>
      </c>
      <c r="R66" s="287">
        <f t="shared" si="19"/>
        <v>19.499850000000002</v>
      </c>
      <c r="S66" s="287">
        <f t="shared" si="20"/>
        <v>19.499850000000002</v>
      </c>
    </row>
    <row r="67" spans="1:19" s="94" customFormat="1" ht="52.5" x14ac:dyDescent="0.4">
      <c r="A67" s="92">
        <v>1002</v>
      </c>
      <c r="B67" s="93" t="s">
        <v>38</v>
      </c>
      <c r="C67" s="64">
        <v>1524.1072199999999</v>
      </c>
      <c r="D67" s="64">
        <f t="shared" si="36"/>
        <v>1615.5536531999999</v>
      </c>
      <c r="E67" s="64">
        <f t="shared" si="15"/>
        <v>372.82294168416672</v>
      </c>
      <c r="F67" s="64">
        <f t="shared" si="27"/>
        <v>8.2849542596481491</v>
      </c>
      <c r="G67" s="64">
        <f t="shared" si="10"/>
        <v>1728.6424089239999</v>
      </c>
      <c r="H67" s="64">
        <f t="shared" si="35"/>
        <v>3899.9700000000003</v>
      </c>
      <c r="I67" s="64">
        <f t="shared" si="33"/>
        <v>900</v>
      </c>
      <c r="J67" s="64">
        <f t="shared" si="34"/>
        <v>20</v>
      </c>
      <c r="K67" s="64">
        <v>120</v>
      </c>
      <c r="L67" s="64">
        <v>30.262100000000004</v>
      </c>
      <c r="M67" s="64">
        <v>86.236699999999985</v>
      </c>
      <c r="N67" s="287">
        <f t="shared" si="22"/>
        <v>22.472351316011999</v>
      </c>
      <c r="O67" s="287">
        <f t="shared" si="23"/>
        <v>22.472351316011999</v>
      </c>
      <c r="P67" s="287">
        <f t="shared" si="24"/>
        <v>103.71854453543999</v>
      </c>
      <c r="Q67" s="287">
        <f t="shared" si="25"/>
        <v>103.71854453543999</v>
      </c>
      <c r="R67" s="287">
        <f t="shared" si="19"/>
        <v>19.499850000000002</v>
      </c>
      <c r="S67" s="287">
        <f t="shared" si="20"/>
        <v>19.499850000000002</v>
      </c>
    </row>
    <row r="68" spans="1:19" s="94" customFormat="1" x14ac:dyDescent="0.4">
      <c r="A68" s="92">
        <v>2089</v>
      </c>
      <c r="B68" s="93" t="s">
        <v>62</v>
      </c>
      <c r="C68" s="64">
        <v>4992.6828919999998</v>
      </c>
      <c r="D68" s="64">
        <f t="shared" ref="D68" si="37">SUM(C68*0.06)+C68</f>
        <v>5292.2438655199994</v>
      </c>
      <c r="E68" s="64">
        <f t="shared" si="15"/>
        <v>1221.2964404772342</v>
      </c>
      <c r="F68" s="64">
        <f t="shared" si="27"/>
        <v>27.139920899494093</v>
      </c>
      <c r="G68" s="64">
        <f t="shared" si="10"/>
        <v>5662.7009361063992</v>
      </c>
      <c r="H68" s="64">
        <f t="shared" si="13"/>
        <v>5662.7009361063992</v>
      </c>
      <c r="I68" s="64">
        <f t="shared" si="11"/>
        <v>1306.7871913106405</v>
      </c>
      <c r="J68" s="64">
        <f t="shared" si="12"/>
        <v>29.039715362458679</v>
      </c>
      <c r="K68" s="64"/>
      <c r="L68" s="64"/>
      <c r="M68" s="64"/>
      <c r="N68" s="64"/>
      <c r="O68" s="64"/>
      <c r="P68" s="64"/>
      <c r="Q68" s="64"/>
      <c r="R68" s="64">
        <f>+H68*0.015</f>
        <v>84.940514041595989</v>
      </c>
      <c r="S68" s="64"/>
    </row>
    <row r="69" spans="1:19" s="94" customFormat="1" x14ac:dyDescent="0.4">
      <c r="A69" s="92">
        <v>2139</v>
      </c>
      <c r="B69" s="180" t="s">
        <v>178</v>
      </c>
      <c r="C69" s="64">
        <v>4992.6828919999998</v>
      </c>
      <c r="D69" s="64">
        <f>SUM(C69*0.06)+C69</f>
        <v>5292.2438655199994</v>
      </c>
      <c r="E69" s="64">
        <f t="shared" si="15"/>
        <v>1221.2964404772342</v>
      </c>
      <c r="F69" s="64">
        <f t="shared" si="27"/>
        <v>27.139920899494093</v>
      </c>
      <c r="G69" s="64">
        <f t="shared" si="10"/>
        <v>5662.7009361063992</v>
      </c>
      <c r="H69" s="64">
        <f t="shared" si="13"/>
        <v>5662.7009361063992</v>
      </c>
      <c r="I69" s="64">
        <f t="shared" si="11"/>
        <v>1306.7871913106405</v>
      </c>
      <c r="J69" s="64">
        <f t="shared" si="12"/>
        <v>29.039715362458679</v>
      </c>
      <c r="K69" s="64"/>
      <c r="L69" s="64">
        <v>225.75</v>
      </c>
      <c r="M69" s="64"/>
      <c r="N69" s="64"/>
      <c r="O69" s="64"/>
      <c r="P69" s="64"/>
      <c r="Q69" s="64"/>
      <c r="R69" s="64">
        <f>+H69*0.03</f>
        <v>169.88102808319198</v>
      </c>
      <c r="S69" s="64"/>
    </row>
    <row r="70" spans="1:19" ht="30.75" thickBot="1" x14ac:dyDescent="0.45">
      <c r="A70" s="69"/>
      <c r="B70" s="75" t="s">
        <v>107</v>
      </c>
      <c r="S70" s="70"/>
    </row>
    <row r="71" spans="1:19" x14ac:dyDescent="0.4">
      <c r="A71" s="69"/>
      <c r="B71" s="214" t="s">
        <v>49</v>
      </c>
      <c r="C71" s="206" t="s">
        <v>109</v>
      </c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70"/>
    </row>
    <row r="72" spans="1:19" ht="27" thickBot="1" x14ac:dyDescent="0.45">
      <c r="A72" s="69"/>
      <c r="B72" s="215"/>
      <c r="C72" s="208" t="s">
        <v>190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9"/>
      <c r="S72" s="70"/>
    </row>
    <row r="73" spans="1:19" x14ac:dyDescent="0.4">
      <c r="A73" s="69"/>
      <c r="B73" s="214" t="s">
        <v>108</v>
      </c>
      <c r="C73" s="216" t="s">
        <v>189</v>
      </c>
      <c r="D73" s="216"/>
      <c r="E73" s="216"/>
      <c r="F73" s="216"/>
      <c r="G73" s="216"/>
      <c r="H73" s="216"/>
      <c r="I73" s="216"/>
      <c r="J73" s="216"/>
      <c r="K73" s="216"/>
      <c r="L73" s="217"/>
      <c r="M73" s="217"/>
      <c r="N73" s="153"/>
      <c r="O73" s="153"/>
      <c r="P73" s="76"/>
      <c r="Q73" s="76"/>
      <c r="R73" s="77"/>
      <c r="S73" s="70"/>
    </row>
    <row r="74" spans="1:19" x14ac:dyDescent="0.4">
      <c r="A74" s="69"/>
      <c r="B74" s="218"/>
      <c r="C74" s="221" t="s">
        <v>204</v>
      </c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2"/>
      <c r="S74" s="70"/>
    </row>
    <row r="75" spans="1:19" ht="49.5" customHeight="1" x14ac:dyDescent="0.4">
      <c r="A75" s="69"/>
      <c r="B75" s="218"/>
      <c r="C75" s="223" t="s">
        <v>55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4"/>
      <c r="S75" s="70"/>
    </row>
    <row r="76" spans="1:19" ht="56.25" customHeight="1" thickBot="1" x14ac:dyDescent="0.45">
      <c r="A76" s="69"/>
      <c r="B76" s="215"/>
      <c r="C76" s="225" t="s">
        <v>59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6"/>
      <c r="S76" s="70"/>
    </row>
    <row r="77" spans="1:19" ht="27" thickBot="1" x14ac:dyDescent="0.45">
      <c r="A77" s="69"/>
      <c r="B77" s="78" t="s">
        <v>194</v>
      </c>
      <c r="C77" s="212" t="s">
        <v>145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3"/>
      <c r="S77" s="70"/>
    </row>
    <row r="78" spans="1:19" ht="56.25" customHeight="1" thickBot="1" x14ac:dyDescent="0.45">
      <c r="A78" s="69"/>
      <c r="B78" s="73" t="s">
        <v>52</v>
      </c>
      <c r="C78" s="210" t="s">
        <v>146</v>
      </c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1"/>
      <c r="S78" s="70"/>
    </row>
    <row r="79" spans="1:19" ht="26.25" customHeight="1" thickBot="1" x14ac:dyDescent="0.45">
      <c r="A79" s="69"/>
      <c r="B79" s="196" t="s">
        <v>57</v>
      </c>
      <c r="C79" s="212" t="s">
        <v>212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3"/>
      <c r="S79" s="70"/>
    </row>
    <row r="80" spans="1:19" x14ac:dyDescent="0.4">
      <c r="A80" s="69"/>
      <c r="B80" s="236" t="s">
        <v>110</v>
      </c>
      <c r="C80" s="232" t="s">
        <v>106</v>
      </c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3"/>
      <c r="S80" s="70"/>
    </row>
    <row r="81" spans="1:21" ht="27" thickBot="1" x14ac:dyDescent="0.45">
      <c r="A81" s="69"/>
      <c r="B81" s="237"/>
      <c r="C81" s="234" t="s">
        <v>214</v>
      </c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5"/>
      <c r="S81" s="70"/>
    </row>
    <row r="82" spans="1:21" x14ac:dyDescent="0.4">
      <c r="A82" s="36"/>
      <c r="B82" s="238" t="s">
        <v>123</v>
      </c>
      <c r="C82" s="228" t="s">
        <v>128</v>
      </c>
      <c r="D82" s="228"/>
      <c r="E82" s="130"/>
      <c r="F82" s="130"/>
      <c r="G82" s="228" t="s">
        <v>128</v>
      </c>
      <c r="H82" s="228"/>
      <c r="I82" s="86"/>
      <c r="J82" s="166"/>
      <c r="K82" s="151"/>
      <c r="L82" s="86"/>
      <c r="M82" s="86"/>
      <c r="N82" s="151"/>
      <c r="O82" s="151"/>
      <c r="P82" s="86"/>
      <c r="Q82" s="86"/>
      <c r="R82" s="87"/>
      <c r="S82" s="35"/>
      <c r="T82" s="35"/>
      <c r="U82" s="35"/>
    </row>
    <row r="83" spans="1:21" x14ac:dyDescent="0.4">
      <c r="A83" s="36"/>
      <c r="B83" s="239"/>
      <c r="C83" s="229" t="s">
        <v>124</v>
      </c>
      <c r="D83" s="229"/>
      <c r="E83" s="131"/>
      <c r="F83" s="131"/>
      <c r="G83" s="229" t="s">
        <v>124</v>
      </c>
      <c r="H83" s="229"/>
      <c r="I83" s="88"/>
      <c r="J83" s="167"/>
      <c r="K83" s="152"/>
      <c r="L83" s="88"/>
      <c r="M83" s="88"/>
      <c r="N83" s="152"/>
      <c r="O83" s="152"/>
      <c r="P83" s="88"/>
      <c r="Q83" s="88"/>
      <c r="R83" s="89"/>
      <c r="S83" s="35"/>
      <c r="T83" s="35"/>
      <c r="U83" s="35"/>
    </row>
    <row r="84" spans="1:21" x14ac:dyDescent="0.4">
      <c r="A84" s="36"/>
      <c r="B84" s="239"/>
      <c r="C84" s="229" t="s">
        <v>125</v>
      </c>
      <c r="D84" s="229"/>
      <c r="E84" s="131"/>
      <c r="F84" s="131"/>
      <c r="G84" s="229" t="s">
        <v>125</v>
      </c>
      <c r="H84" s="229"/>
      <c r="I84" s="88"/>
      <c r="J84" s="167"/>
      <c r="K84" s="152"/>
      <c r="L84" s="88"/>
      <c r="M84" s="88"/>
      <c r="N84" s="152"/>
      <c r="O84" s="152"/>
      <c r="P84" s="88"/>
      <c r="Q84" s="88"/>
      <c r="R84" s="89"/>
      <c r="S84" s="35"/>
      <c r="T84" s="35"/>
      <c r="U84" s="35"/>
    </row>
    <row r="85" spans="1:21" x14ac:dyDescent="0.4">
      <c r="A85" s="36"/>
      <c r="B85" s="239"/>
      <c r="C85" s="241" t="s">
        <v>126</v>
      </c>
      <c r="D85" s="241"/>
      <c r="E85" s="132"/>
      <c r="F85" s="132"/>
      <c r="G85" s="241" t="s">
        <v>126</v>
      </c>
      <c r="H85" s="241"/>
      <c r="I85" s="84"/>
      <c r="J85" s="169"/>
      <c r="K85" s="154"/>
      <c r="L85" s="84"/>
      <c r="M85" s="84"/>
      <c r="N85" s="154"/>
      <c r="O85" s="154"/>
      <c r="P85" s="84"/>
      <c r="Q85" s="84"/>
      <c r="R85" s="85"/>
      <c r="S85" s="35"/>
      <c r="T85" s="35"/>
      <c r="U85" s="35"/>
    </row>
    <row r="86" spans="1:21" ht="27" thickBot="1" x14ac:dyDescent="0.45">
      <c r="A86" s="36"/>
      <c r="B86" s="240"/>
      <c r="C86" s="242" t="s">
        <v>127</v>
      </c>
      <c r="D86" s="242"/>
      <c r="E86" s="133"/>
      <c r="F86" s="133"/>
      <c r="G86" s="242" t="s">
        <v>127</v>
      </c>
      <c r="H86" s="242"/>
      <c r="I86" s="90"/>
      <c r="J86" s="90"/>
      <c r="K86" s="90"/>
      <c r="L86" s="90"/>
      <c r="M86" s="90"/>
      <c r="N86" s="90"/>
      <c r="O86" s="90"/>
      <c r="P86" s="90"/>
      <c r="Q86" s="90"/>
      <c r="R86" s="91"/>
      <c r="S86" s="35"/>
      <c r="T86" s="35"/>
      <c r="U86" s="35"/>
    </row>
    <row r="87" spans="1:21" ht="27" thickBot="1" x14ac:dyDescent="0.45">
      <c r="A87" s="33"/>
      <c r="B87" s="74" t="s">
        <v>220</v>
      </c>
      <c r="C87" s="210" t="s">
        <v>221</v>
      </c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1"/>
    </row>
    <row r="88" spans="1:21" ht="25.9" customHeight="1" x14ac:dyDescent="0.4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</row>
    <row r="89" spans="1:21" x14ac:dyDescent="0.4">
      <c r="A89" s="33"/>
      <c r="B89" s="34"/>
      <c r="C89" s="34"/>
      <c r="D89" s="34"/>
      <c r="E89" s="34"/>
      <c r="F89" s="34"/>
      <c r="G89" s="34"/>
      <c r="H89" s="34"/>
      <c r="I89" s="35"/>
      <c r="J89" s="35"/>
      <c r="K89" s="35"/>
      <c r="L89" s="35"/>
      <c r="M89" s="35"/>
      <c r="N89" s="35"/>
      <c r="O89" s="35"/>
    </row>
    <row r="90" spans="1:21" x14ac:dyDescent="0.4">
      <c r="A90" s="205"/>
      <c r="B90" s="205"/>
      <c r="C90" s="205"/>
      <c r="D90" s="205"/>
      <c r="E90" s="127"/>
      <c r="F90" s="127"/>
      <c r="G90" s="136"/>
      <c r="H90" s="136"/>
      <c r="I90" s="35"/>
      <c r="J90" s="35"/>
      <c r="K90" s="35"/>
      <c r="L90" s="35"/>
      <c r="M90" s="35"/>
      <c r="N90" s="35"/>
      <c r="O90" s="35"/>
    </row>
    <row r="91" spans="1:21" x14ac:dyDescent="0.4">
      <c r="A91" s="33"/>
      <c r="B91" s="34"/>
      <c r="C91" s="34"/>
      <c r="D91" s="34"/>
      <c r="E91" s="34"/>
      <c r="F91" s="34"/>
      <c r="G91" s="34"/>
      <c r="H91" s="34"/>
      <c r="I91" s="35"/>
      <c r="J91" s="35"/>
      <c r="K91" s="35"/>
      <c r="L91" s="35"/>
      <c r="M91" s="35"/>
      <c r="N91" s="35"/>
      <c r="O91" s="35"/>
    </row>
    <row r="92" spans="1:21" x14ac:dyDescent="0.4">
      <c r="A92" s="205"/>
      <c r="B92" s="205"/>
      <c r="C92" s="205"/>
      <c r="D92" s="205"/>
      <c r="E92" s="127"/>
      <c r="F92" s="127"/>
      <c r="G92" s="136"/>
      <c r="H92" s="136"/>
      <c r="I92" s="35"/>
      <c r="J92" s="35"/>
      <c r="K92" s="35"/>
      <c r="L92" s="35"/>
      <c r="M92" s="35"/>
      <c r="N92" s="35"/>
      <c r="O92" s="35"/>
    </row>
    <row r="93" spans="1:21" x14ac:dyDescent="0.4">
      <c r="A93" s="33"/>
      <c r="B93" s="34"/>
      <c r="C93" s="34"/>
      <c r="D93" s="34"/>
      <c r="E93" s="34"/>
      <c r="F93" s="34"/>
      <c r="G93" s="34"/>
      <c r="H93" s="34"/>
      <c r="I93" s="35"/>
      <c r="J93" s="35"/>
      <c r="K93" s="35"/>
      <c r="L93" s="35"/>
      <c r="M93" s="35"/>
      <c r="N93" s="35"/>
      <c r="O93" s="35"/>
    </row>
    <row r="94" spans="1:21" ht="25.9" customHeight="1" x14ac:dyDescent="0.4">
      <c r="A94" s="251"/>
      <c r="B94" s="205"/>
      <c r="C94" s="205"/>
      <c r="D94" s="205"/>
      <c r="E94" s="127"/>
      <c r="F94" s="127"/>
      <c r="G94" s="136"/>
      <c r="H94" s="136"/>
      <c r="I94" s="35"/>
      <c r="J94" s="35"/>
      <c r="K94" s="35"/>
      <c r="L94" s="35"/>
      <c r="M94" s="35"/>
      <c r="N94" s="35"/>
      <c r="O94" s="35"/>
    </row>
    <row r="95" spans="1:21" x14ac:dyDescent="0.4">
      <c r="A95" s="27"/>
    </row>
  </sheetData>
  <sortState ref="A63:Z64">
    <sortCondition ref="A63:A64"/>
  </sortState>
  <mergeCells count="34">
    <mergeCell ref="C87:R87"/>
    <mergeCell ref="G82:H82"/>
    <mergeCell ref="G83:H83"/>
    <mergeCell ref="G84:H84"/>
    <mergeCell ref="G85:H85"/>
    <mergeCell ref="G86:H86"/>
    <mergeCell ref="B82:B86"/>
    <mergeCell ref="C82:D82"/>
    <mergeCell ref="C83:D83"/>
    <mergeCell ref="C84:D84"/>
    <mergeCell ref="C85:D85"/>
    <mergeCell ref="C86:D86"/>
    <mergeCell ref="C75:R75"/>
    <mergeCell ref="C76:R76"/>
    <mergeCell ref="C81:R81"/>
    <mergeCell ref="C78:R78"/>
    <mergeCell ref="B80:B81"/>
    <mergeCell ref="C80:R80"/>
    <mergeCell ref="A94:D94"/>
    <mergeCell ref="A90:D90"/>
    <mergeCell ref="A92:D92"/>
    <mergeCell ref="A88:P88"/>
    <mergeCell ref="A1:S1"/>
    <mergeCell ref="C79:R79"/>
    <mergeCell ref="C77:R77"/>
    <mergeCell ref="A2:S2"/>
    <mergeCell ref="B71:B72"/>
    <mergeCell ref="C71:R71"/>
    <mergeCell ref="C72:R72"/>
    <mergeCell ref="B73:B76"/>
    <mergeCell ref="C73:M73"/>
    <mergeCell ref="C74:R74"/>
    <mergeCell ref="D4:S4"/>
    <mergeCell ref="D5:S5"/>
  </mergeCells>
  <pageMargins left="0.25" right="0.25" top="0.75" bottom="0.75" header="0.3" footer="0.3"/>
  <pageSetup paperSize="9" scale="38" fitToHeight="0" orientation="landscape" r:id="rId1"/>
  <headerFooter>
    <oddHeader>&amp;C&amp;G</oddHeader>
    <oddFooter>&amp;CANNEXURE "H5"&amp;RPAGE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6"/>
  <sheetViews>
    <sheetView zoomScale="55" zoomScaleNormal="55" workbookViewId="0">
      <pane xSplit="4" ySplit="8" topLeftCell="G9" activePane="bottomRight" state="frozen"/>
      <selection pane="topRight" activeCell="G1" sqref="G1"/>
      <selection pane="bottomLeft" activeCell="A10" sqref="A10"/>
      <selection pane="bottomRight" activeCell="G9" sqref="G9"/>
    </sheetView>
  </sheetViews>
  <sheetFormatPr defaultColWidth="9.28515625" defaultRowHeight="26.25" x14ac:dyDescent="0.4"/>
  <cols>
    <col min="1" max="1" width="21.28515625" style="1" customWidth="1"/>
    <col min="2" max="2" width="98.7109375" style="1" customWidth="1"/>
    <col min="3" max="3" width="21.85546875" style="1" hidden="1" customWidth="1"/>
    <col min="4" max="6" width="22.28515625" style="1" hidden="1" customWidth="1"/>
    <col min="7" max="10" width="22.28515625" style="1" customWidth="1"/>
    <col min="11" max="21" width="17.7109375" style="1" customWidth="1"/>
    <col min="22" max="23" width="9.28515625" style="1" customWidth="1"/>
    <col min="24" max="16384" width="9.28515625" style="1"/>
  </cols>
  <sheetData>
    <row r="1" spans="1:21" ht="47.25" thickBot="1" x14ac:dyDescent="0.75">
      <c r="A1" s="201" t="s">
        <v>134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61.5" customHeight="1" thickBot="1" x14ac:dyDescent="0.45">
      <c r="A2" s="202" t="s">
        <v>217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4"/>
    </row>
    <row r="3" spans="1:21" ht="11.25" customHeight="1" x14ac:dyDescent="0.4"/>
    <row r="4" spans="1:21" x14ac:dyDescent="0.4">
      <c r="B4" s="26" t="s">
        <v>98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1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21" hidden="1" x14ac:dyDescent="0.4">
      <c r="B6" s="26" t="s">
        <v>65</v>
      </c>
      <c r="D6" s="2" t="e">
        <f>+#REF!*#REF!+#REF!</f>
        <v>#REF!</v>
      </c>
      <c r="E6" s="3"/>
      <c r="F6" s="3"/>
      <c r="G6" s="3"/>
      <c r="H6" s="3"/>
      <c r="I6" s="3"/>
      <c r="J6" s="3"/>
    </row>
    <row r="7" spans="1:21" ht="11.25" customHeight="1" x14ac:dyDescent="0.4"/>
    <row r="8" spans="1:21" s="20" customFormat="1" ht="126" x14ac:dyDescent="0.25">
      <c r="A8" s="16" t="s">
        <v>0</v>
      </c>
      <c r="B8" s="16" t="s">
        <v>60</v>
      </c>
      <c r="C8" s="17" t="s">
        <v>89</v>
      </c>
      <c r="D8" s="17" t="s">
        <v>172</v>
      </c>
      <c r="E8" s="16" t="s">
        <v>170</v>
      </c>
      <c r="F8" s="16" t="s">
        <v>171</v>
      </c>
      <c r="G8" s="16" t="s">
        <v>215</v>
      </c>
      <c r="H8" s="16" t="s">
        <v>188</v>
      </c>
      <c r="I8" s="16" t="s">
        <v>174</v>
      </c>
      <c r="J8" s="16" t="s">
        <v>195</v>
      </c>
      <c r="K8" s="17" t="s">
        <v>173</v>
      </c>
      <c r="L8" s="17" t="s">
        <v>176</v>
      </c>
      <c r="M8" s="17" t="s">
        <v>177</v>
      </c>
      <c r="N8" s="17" t="s">
        <v>183</v>
      </c>
      <c r="O8" s="17" t="s">
        <v>184</v>
      </c>
      <c r="P8" s="17" t="s">
        <v>185</v>
      </c>
      <c r="Q8" s="17" t="s">
        <v>186</v>
      </c>
      <c r="R8" s="17" t="s">
        <v>182</v>
      </c>
      <c r="S8" s="17" t="s">
        <v>187</v>
      </c>
      <c r="T8" s="16" t="s">
        <v>179</v>
      </c>
      <c r="U8" s="16" t="s">
        <v>180</v>
      </c>
    </row>
    <row r="9" spans="1:21" s="94" customFormat="1" x14ac:dyDescent="0.4">
      <c r="A9" s="284">
        <v>3089</v>
      </c>
      <c r="B9" s="180" t="s">
        <v>203</v>
      </c>
      <c r="C9" s="285"/>
      <c r="D9" s="285"/>
      <c r="E9" s="64"/>
      <c r="F9" s="64"/>
      <c r="G9" s="64">
        <f>SUM(37.49*45)*4.3333</f>
        <v>7310.4937650000011</v>
      </c>
      <c r="H9" s="64">
        <f>SUM(37.49*45)*4.3333</f>
        <v>7310.4937650000011</v>
      </c>
      <c r="I9" s="64">
        <f>+H9/4.3333</f>
        <v>1687.0500000000002</v>
      </c>
      <c r="J9" s="64">
        <f>+I9/45</f>
        <v>37.49</v>
      </c>
      <c r="K9" s="159">
        <v>120</v>
      </c>
      <c r="L9" s="159">
        <v>65.644739999999999</v>
      </c>
      <c r="M9" s="159">
        <v>65.644739999999999</v>
      </c>
      <c r="N9" s="285">
        <f>+G9*0.013</f>
        <v>95.036418945000008</v>
      </c>
      <c r="O9" s="285">
        <f>+G9*0.013</f>
        <v>95.036418945000008</v>
      </c>
      <c r="P9" s="291">
        <f>+G9*0.06</f>
        <v>438.62962590000006</v>
      </c>
      <c r="Q9" s="291">
        <f>+G9*0.06</f>
        <v>438.62962590000006</v>
      </c>
      <c r="R9" s="291">
        <f t="shared" ref="R9:R29" si="0">+H9*0.005</f>
        <v>36.552468825000005</v>
      </c>
      <c r="S9" s="291">
        <f t="shared" ref="S9:S29" si="1">+H9*0.005</f>
        <v>36.552468825000005</v>
      </c>
      <c r="T9" s="159">
        <v>150</v>
      </c>
      <c r="U9" s="159">
        <v>150</v>
      </c>
    </row>
    <row r="10" spans="1:21" s="94" customFormat="1" x14ac:dyDescent="0.4">
      <c r="A10" s="92">
        <v>2000</v>
      </c>
      <c r="B10" s="92" t="s">
        <v>40</v>
      </c>
      <c r="C10" s="159">
        <v>2651.2016160000003</v>
      </c>
      <c r="D10" s="159">
        <f>SUM(C10*0.06)+C10</f>
        <v>2810.2737129600005</v>
      </c>
      <c r="E10" s="159">
        <f>+D10/4.3333</f>
        <v>648.52969168070524</v>
      </c>
      <c r="F10" s="159">
        <f t="shared" ref="F10" si="2">+E10/45</f>
        <v>14.411770926237894</v>
      </c>
      <c r="G10" s="159">
        <f>SUM(D10*0.07)+D10</f>
        <v>3006.9928728672003</v>
      </c>
      <c r="H10" s="64">
        <f>SUM(20*45)*4.3333</f>
        <v>3899.9700000000003</v>
      </c>
      <c r="I10" s="159">
        <f>+H10/4.3333</f>
        <v>900</v>
      </c>
      <c r="J10" s="159">
        <f>+I10/45</f>
        <v>20</v>
      </c>
      <c r="K10" s="159">
        <v>120</v>
      </c>
      <c r="L10" s="159">
        <v>65.644739999999999</v>
      </c>
      <c r="M10" s="159">
        <v>65.644739999999999</v>
      </c>
      <c r="N10" s="285">
        <f t="shared" ref="N10:N25" si="3">+G10*0.013</f>
        <v>39.0909073472736</v>
      </c>
      <c r="O10" s="285">
        <f t="shared" ref="O10:O25" si="4">+G10*0.013</f>
        <v>39.0909073472736</v>
      </c>
      <c r="P10" s="291">
        <f t="shared" ref="P10:P25" si="5">+G10*0.06</f>
        <v>180.41957237203201</v>
      </c>
      <c r="Q10" s="291">
        <f t="shared" ref="Q10:Q25" si="6">+G10*0.06</f>
        <v>180.41957237203201</v>
      </c>
      <c r="R10" s="291">
        <f t="shared" ref="R10:R25" si="7">+H10*0.005</f>
        <v>19.499850000000002</v>
      </c>
      <c r="S10" s="291">
        <f t="shared" ref="S10:S25" si="8">+H10*0.005</f>
        <v>19.499850000000002</v>
      </c>
      <c r="T10" s="159">
        <v>150</v>
      </c>
      <c r="U10" s="159">
        <v>150</v>
      </c>
    </row>
    <row r="11" spans="1:21" s="94" customFormat="1" x14ac:dyDescent="0.4">
      <c r="A11" s="92">
        <v>2002</v>
      </c>
      <c r="B11" s="92" t="s">
        <v>3</v>
      </c>
      <c r="C11" s="159">
        <v>2903.6970080000001</v>
      </c>
      <c r="D11" s="159">
        <f>SUM(C11*0.06)+C11</f>
        <v>3077.9188284800002</v>
      </c>
      <c r="E11" s="159">
        <f t="shared" ref="E11:E18" si="9">+D11/4.3333</f>
        <v>710.29442422172474</v>
      </c>
      <c r="F11" s="159">
        <f t="shared" ref="F11:F18" si="10">+E11/45</f>
        <v>15.78432053826055</v>
      </c>
      <c r="G11" s="159">
        <f t="shared" ref="G11:G52" si="11">SUM(D11*0.07)+D11</f>
        <v>3293.3731464736002</v>
      </c>
      <c r="H11" s="64">
        <f>SUM(20*45)*4.3333</f>
        <v>3899.9700000000003</v>
      </c>
      <c r="I11" s="159">
        <f t="shared" ref="I11:I50" si="12">+H11/4.3333</f>
        <v>900</v>
      </c>
      <c r="J11" s="159">
        <f t="shared" ref="J11:J52" si="13">+I11/45</f>
        <v>20</v>
      </c>
      <c r="K11" s="159">
        <v>120</v>
      </c>
      <c r="L11" s="159">
        <v>65.644739999999999</v>
      </c>
      <c r="M11" s="159">
        <v>65.644739999999999</v>
      </c>
      <c r="N11" s="285">
        <f t="shared" si="3"/>
        <v>42.813850904156801</v>
      </c>
      <c r="O11" s="285">
        <f t="shared" si="4"/>
        <v>42.813850904156801</v>
      </c>
      <c r="P11" s="291">
        <f t="shared" si="5"/>
        <v>197.60238878841599</v>
      </c>
      <c r="Q11" s="291">
        <f t="shared" si="6"/>
        <v>197.60238878841599</v>
      </c>
      <c r="R11" s="291">
        <f t="shared" si="7"/>
        <v>19.499850000000002</v>
      </c>
      <c r="S11" s="291">
        <f t="shared" si="8"/>
        <v>19.499850000000002</v>
      </c>
      <c r="T11" s="159">
        <v>190</v>
      </c>
      <c r="U11" s="159">
        <v>190</v>
      </c>
    </row>
    <row r="12" spans="1:21" s="94" customFormat="1" x14ac:dyDescent="0.4">
      <c r="A12" s="92">
        <v>2004</v>
      </c>
      <c r="B12" s="92" t="s">
        <v>1</v>
      </c>
      <c r="C12" s="159">
        <v>3408.6877919999997</v>
      </c>
      <c r="D12" s="159">
        <f>SUM(C12*0.06)+C12</f>
        <v>3613.2090595199998</v>
      </c>
      <c r="E12" s="159">
        <f t="shared" si="9"/>
        <v>833.82388930376374</v>
      </c>
      <c r="F12" s="159">
        <f t="shared" si="10"/>
        <v>18.52941976230586</v>
      </c>
      <c r="G12" s="159">
        <f t="shared" si="11"/>
        <v>3866.1336936864</v>
      </c>
      <c r="H12" s="64">
        <f>SUM(20*45)*4.3333</f>
        <v>3899.9700000000003</v>
      </c>
      <c r="I12" s="159">
        <f t="shared" si="12"/>
        <v>900</v>
      </c>
      <c r="J12" s="159">
        <f t="shared" si="13"/>
        <v>20</v>
      </c>
      <c r="K12" s="159">
        <v>120</v>
      </c>
      <c r="L12" s="159">
        <v>65.644739999999999</v>
      </c>
      <c r="M12" s="159">
        <v>65.644739999999999</v>
      </c>
      <c r="N12" s="285">
        <f t="shared" si="3"/>
        <v>50.259738017923198</v>
      </c>
      <c r="O12" s="285">
        <f t="shared" si="4"/>
        <v>50.259738017923198</v>
      </c>
      <c r="P12" s="291">
        <f t="shared" si="5"/>
        <v>231.96802162118399</v>
      </c>
      <c r="Q12" s="291">
        <f t="shared" si="6"/>
        <v>231.96802162118399</v>
      </c>
      <c r="R12" s="291">
        <f t="shared" si="7"/>
        <v>19.499850000000002</v>
      </c>
      <c r="S12" s="291">
        <f t="shared" si="8"/>
        <v>19.499850000000002</v>
      </c>
      <c r="T12" s="159">
        <v>190</v>
      </c>
      <c r="U12" s="159">
        <v>190</v>
      </c>
    </row>
    <row r="13" spans="1:21" s="94" customFormat="1" x14ac:dyDescent="0.4">
      <c r="A13" s="92">
        <v>2006</v>
      </c>
      <c r="B13" s="92" t="s">
        <v>2</v>
      </c>
      <c r="C13" s="159">
        <v>4671.1647519999997</v>
      </c>
      <c r="D13" s="159">
        <f>SUM(C13*0.06)+C13</f>
        <v>4951.4346371199999</v>
      </c>
      <c r="E13" s="159">
        <f t="shared" si="9"/>
        <v>1142.6475520088616</v>
      </c>
      <c r="F13" s="159">
        <f t="shared" si="10"/>
        <v>25.392167822419147</v>
      </c>
      <c r="G13" s="159">
        <f t="shared" si="11"/>
        <v>5298.0350617184004</v>
      </c>
      <c r="H13" s="159">
        <f t="shared" ref="H13:H52" si="14">SUM(D13*0.07)+D13</f>
        <v>5298.0350617184004</v>
      </c>
      <c r="I13" s="159">
        <f t="shared" si="12"/>
        <v>1222.6328806494819</v>
      </c>
      <c r="J13" s="159">
        <f t="shared" si="13"/>
        <v>27.169619569988487</v>
      </c>
      <c r="K13" s="159">
        <v>120</v>
      </c>
      <c r="L13" s="159">
        <v>65.644739999999999</v>
      </c>
      <c r="M13" s="159">
        <v>65.644739999999999</v>
      </c>
      <c r="N13" s="285">
        <f t="shared" si="3"/>
        <v>68.874455802339199</v>
      </c>
      <c r="O13" s="285">
        <f t="shared" si="4"/>
        <v>68.874455802339199</v>
      </c>
      <c r="P13" s="291">
        <f t="shared" si="5"/>
        <v>317.88210370310401</v>
      </c>
      <c r="Q13" s="291">
        <f t="shared" si="6"/>
        <v>317.88210370310401</v>
      </c>
      <c r="R13" s="291">
        <f t="shared" si="7"/>
        <v>26.490175308592001</v>
      </c>
      <c r="S13" s="291">
        <f t="shared" si="8"/>
        <v>26.490175308592001</v>
      </c>
      <c r="T13" s="159">
        <v>252</v>
      </c>
      <c r="U13" s="159">
        <v>252</v>
      </c>
    </row>
    <row r="14" spans="1:21" s="94" customFormat="1" x14ac:dyDescent="0.4">
      <c r="A14" s="92">
        <v>3036</v>
      </c>
      <c r="B14" s="180" t="s">
        <v>199</v>
      </c>
      <c r="C14" s="159">
        <v>2385.9116000000004</v>
      </c>
      <c r="D14" s="159">
        <f>+C14*0.06+C14</f>
        <v>2529.0662960000004</v>
      </c>
      <c r="E14" s="159">
        <f>+D14/4.3333</f>
        <v>583.63517319363996</v>
      </c>
      <c r="F14" s="159">
        <f>+E14/45</f>
        <v>12.96967051541422</v>
      </c>
      <c r="G14" s="64">
        <f>SUM(25.05*45)*4.3333</f>
        <v>4884.7124250000006</v>
      </c>
      <c r="H14" s="64">
        <f>SUM(25.05*45)*4.3333</f>
        <v>4884.7124250000006</v>
      </c>
      <c r="I14" s="64">
        <f>+H14/4.3333</f>
        <v>1127.25</v>
      </c>
      <c r="J14" s="64">
        <f>+I14/45</f>
        <v>25.05</v>
      </c>
      <c r="K14" s="159">
        <v>120</v>
      </c>
      <c r="L14" s="159">
        <v>65.644739999999999</v>
      </c>
      <c r="M14" s="159">
        <v>65.644739999999999</v>
      </c>
      <c r="N14" s="285">
        <f t="shared" si="3"/>
        <v>63.501261525000004</v>
      </c>
      <c r="O14" s="285">
        <f t="shared" si="4"/>
        <v>63.501261525000004</v>
      </c>
      <c r="P14" s="291">
        <f t="shared" si="5"/>
        <v>293.08274550000004</v>
      </c>
      <c r="Q14" s="291">
        <f t="shared" si="6"/>
        <v>293.08274550000004</v>
      </c>
      <c r="R14" s="291">
        <f t="shared" si="7"/>
        <v>24.423562125000004</v>
      </c>
      <c r="S14" s="291">
        <f t="shared" si="8"/>
        <v>24.423562125000004</v>
      </c>
      <c r="T14" s="159"/>
      <c r="U14" s="159"/>
    </row>
    <row r="15" spans="1:21" s="94" customFormat="1" x14ac:dyDescent="0.4">
      <c r="A15" s="92">
        <v>3034</v>
      </c>
      <c r="B15" s="180" t="s">
        <v>200</v>
      </c>
      <c r="C15" s="159">
        <v>3391.1414</v>
      </c>
      <c r="D15" s="159">
        <f>+C15*0.06+C15</f>
        <v>3594.609884</v>
      </c>
      <c r="E15" s="159">
        <f>+D15/4.3333</f>
        <v>829.53173885952958</v>
      </c>
      <c r="F15" s="159">
        <f>+E15/45</f>
        <v>18.434038641322879</v>
      </c>
      <c r="G15" s="159">
        <f>SUM(D15*0.07)+D15</f>
        <v>3846.2325758799998</v>
      </c>
      <c r="H15" s="64">
        <f>SUM(20*45)*4.3333</f>
        <v>3899.9700000000003</v>
      </c>
      <c r="I15" s="159">
        <f>+H15/4.3333</f>
        <v>900</v>
      </c>
      <c r="J15" s="159">
        <f>+I15/45</f>
        <v>20</v>
      </c>
      <c r="K15" s="159">
        <v>120</v>
      </c>
      <c r="L15" s="159">
        <v>65.644739999999999</v>
      </c>
      <c r="M15" s="159">
        <v>65.644739999999999</v>
      </c>
      <c r="N15" s="285">
        <f t="shared" si="3"/>
        <v>50.001023486439998</v>
      </c>
      <c r="O15" s="285">
        <f t="shared" si="4"/>
        <v>50.001023486439998</v>
      </c>
      <c r="P15" s="291">
        <f t="shared" si="5"/>
        <v>230.77395455279998</v>
      </c>
      <c r="Q15" s="291">
        <f t="shared" si="6"/>
        <v>230.77395455279998</v>
      </c>
      <c r="R15" s="291">
        <f t="shared" si="7"/>
        <v>19.499850000000002</v>
      </c>
      <c r="S15" s="291">
        <f t="shared" si="8"/>
        <v>19.499850000000002</v>
      </c>
      <c r="T15" s="159"/>
      <c r="U15" s="159"/>
    </row>
    <row r="16" spans="1:21" s="94" customFormat="1" x14ac:dyDescent="0.4">
      <c r="A16" s="92">
        <v>3020</v>
      </c>
      <c r="B16" s="286" t="s">
        <v>201</v>
      </c>
      <c r="C16" s="159">
        <v>4344.6643999999997</v>
      </c>
      <c r="D16" s="159">
        <f>+C16*0.06+C16</f>
        <v>4605.3442639999994</v>
      </c>
      <c r="E16" s="159">
        <f t="shared" si="9"/>
        <v>1062.779928460988</v>
      </c>
      <c r="F16" s="159">
        <f t="shared" si="10"/>
        <v>23.617331743577513</v>
      </c>
      <c r="G16" s="159">
        <f t="shared" si="11"/>
        <v>4927.7183624799991</v>
      </c>
      <c r="H16" s="159">
        <f t="shared" si="14"/>
        <v>4927.7183624799991</v>
      </c>
      <c r="I16" s="159">
        <f t="shared" si="12"/>
        <v>1137.1745234532571</v>
      </c>
      <c r="J16" s="159">
        <f t="shared" si="13"/>
        <v>25.270544965627934</v>
      </c>
      <c r="K16" s="159">
        <v>120</v>
      </c>
      <c r="L16" s="159">
        <v>65.644739999999999</v>
      </c>
      <c r="M16" s="159">
        <v>65.644739999999999</v>
      </c>
      <c r="N16" s="285">
        <f t="shared" si="3"/>
        <v>64.060338712239982</v>
      </c>
      <c r="O16" s="285">
        <f t="shared" si="4"/>
        <v>64.060338712239982</v>
      </c>
      <c r="P16" s="291">
        <f t="shared" si="5"/>
        <v>295.66310174879993</v>
      </c>
      <c r="Q16" s="291">
        <f t="shared" si="6"/>
        <v>295.66310174879993</v>
      </c>
      <c r="R16" s="291">
        <f t="shared" si="7"/>
        <v>24.638591812399994</v>
      </c>
      <c r="S16" s="291">
        <f t="shared" si="8"/>
        <v>24.638591812399994</v>
      </c>
      <c r="T16" s="159"/>
      <c r="U16" s="159"/>
    </row>
    <row r="17" spans="1:21" s="94" customFormat="1" x14ac:dyDescent="0.4">
      <c r="A17" s="92">
        <v>3014</v>
      </c>
      <c r="B17" s="180" t="s">
        <v>202</v>
      </c>
      <c r="C17" s="159">
        <v>6000.7871999999998</v>
      </c>
      <c r="D17" s="159">
        <f>+C17*0.06+C17</f>
        <v>6360.8344319999997</v>
      </c>
      <c r="E17" s="159">
        <f t="shared" si="9"/>
        <v>1467.8961604320032</v>
      </c>
      <c r="F17" s="159">
        <f t="shared" si="10"/>
        <v>32.619914676266738</v>
      </c>
      <c r="G17" s="159">
        <f t="shared" si="11"/>
        <v>6806.0928422399993</v>
      </c>
      <c r="H17" s="159">
        <f t="shared" si="14"/>
        <v>6806.0928422399993</v>
      </c>
      <c r="I17" s="159">
        <f t="shared" si="12"/>
        <v>1570.6488916622432</v>
      </c>
      <c r="J17" s="159">
        <f t="shared" si="13"/>
        <v>34.903308703605404</v>
      </c>
      <c r="K17" s="159">
        <v>120</v>
      </c>
      <c r="L17" s="159">
        <v>65.644739999999999</v>
      </c>
      <c r="M17" s="159">
        <v>65.644739999999999</v>
      </c>
      <c r="N17" s="285">
        <f t="shared" si="3"/>
        <v>88.479206949119984</v>
      </c>
      <c r="O17" s="285">
        <f t="shared" si="4"/>
        <v>88.479206949119984</v>
      </c>
      <c r="P17" s="291">
        <f t="shared" si="5"/>
        <v>408.36557053439992</v>
      </c>
      <c r="Q17" s="291">
        <f t="shared" si="6"/>
        <v>408.36557053439992</v>
      </c>
      <c r="R17" s="291">
        <f t="shared" si="7"/>
        <v>34.030464211199998</v>
      </c>
      <c r="S17" s="291">
        <f t="shared" si="8"/>
        <v>34.030464211199998</v>
      </c>
      <c r="T17" s="159"/>
      <c r="U17" s="159"/>
    </row>
    <row r="18" spans="1:21" s="94" customFormat="1" x14ac:dyDescent="0.4">
      <c r="A18" s="92">
        <v>3022</v>
      </c>
      <c r="B18" s="93" t="s">
        <v>4</v>
      </c>
      <c r="C18" s="159">
        <v>3173.4809999999998</v>
      </c>
      <c r="D18" s="159">
        <f>+C18*0.06+C18</f>
        <v>3363.8898599999998</v>
      </c>
      <c r="E18" s="159">
        <f t="shared" si="9"/>
        <v>776.28824683266782</v>
      </c>
      <c r="F18" s="159">
        <f t="shared" si="10"/>
        <v>17.250849929614841</v>
      </c>
      <c r="G18" s="159">
        <f t="shared" si="11"/>
        <v>3599.3621501999996</v>
      </c>
      <c r="H18" s="64">
        <f>SUM(20*45)*4.3333</f>
        <v>3899.9700000000003</v>
      </c>
      <c r="I18" s="159">
        <f t="shared" si="12"/>
        <v>900</v>
      </c>
      <c r="J18" s="159">
        <f t="shared" si="13"/>
        <v>20</v>
      </c>
      <c r="K18" s="159">
        <v>120</v>
      </c>
      <c r="L18" s="159">
        <v>65.644739999999999</v>
      </c>
      <c r="M18" s="159">
        <v>65.644739999999999</v>
      </c>
      <c r="N18" s="285">
        <f t="shared" si="3"/>
        <v>46.791707952599992</v>
      </c>
      <c r="O18" s="285">
        <f t="shared" si="4"/>
        <v>46.791707952599992</v>
      </c>
      <c r="P18" s="291">
        <f t="shared" si="5"/>
        <v>215.96172901199998</v>
      </c>
      <c r="Q18" s="291">
        <f t="shared" si="6"/>
        <v>215.96172901199998</v>
      </c>
      <c r="R18" s="291">
        <f t="shared" si="7"/>
        <v>19.499850000000002</v>
      </c>
      <c r="S18" s="291">
        <f t="shared" si="8"/>
        <v>19.499850000000002</v>
      </c>
      <c r="T18" s="159"/>
      <c r="U18" s="159"/>
    </row>
    <row r="19" spans="1:21" s="94" customFormat="1" x14ac:dyDescent="0.4">
      <c r="A19" s="92">
        <v>4018</v>
      </c>
      <c r="B19" s="93" t="s">
        <v>160</v>
      </c>
      <c r="C19" s="159"/>
      <c r="D19" s="159"/>
      <c r="E19" s="159"/>
      <c r="F19" s="159"/>
      <c r="G19" s="64">
        <f>SUM(20*45)*4.3333</f>
        <v>3899.9700000000003</v>
      </c>
      <c r="H19" s="64">
        <f>SUM(20*45)*4.3333</f>
        <v>3899.9700000000003</v>
      </c>
      <c r="I19" s="159">
        <f t="shared" si="12"/>
        <v>900</v>
      </c>
      <c r="J19" s="159">
        <f t="shared" si="13"/>
        <v>20</v>
      </c>
      <c r="K19" s="159">
        <v>120</v>
      </c>
      <c r="L19" s="159">
        <v>65.644739999999999</v>
      </c>
      <c r="M19" s="159">
        <v>65.644739999999999</v>
      </c>
      <c r="N19" s="285">
        <f t="shared" si="3"/>
        <v>50.69961</v>
      </c>
      <c r="O19" s="285">
        <f t="shared" si="4"/>
        <v>50.69961</v>
      </c>
      <c r="P19" s="291">
        <f t="shared" si="5"/>
        <v>233.9982</v>
      </c>
      <c r="Q19" s="291">
        <f t="shared" si="6"/>
        <v>233.9982</v>
      </c>
      <c r="R19" s="291">
        <f t="shared" si="7"/>
        <v>19.499850000000002</v>
      </c>
      <c r="S19" s="291">
        <f t="shared" si="8"/>
        <v>19.499850000000002</v>
      </c>
      <c r="T19" s="159"/>
      <c r="U19" s="159"/>
    </row>
    <row r="20" spans="1:21" s="94" customFormat="1" x14ac:dyDescent="0.4">
      <c r="A20" s="92">
        <v>2010</v>
      </c>
      <c r="B20" s="92" t="s">
        <v>5</v>
      </c>
      <c r="C20" s="159">
        <v>3248.3500720000002</v>
      </c>
      <c r="D20" s="159">
        <f t="shared" ref="D20:D29" si="15">SUM(C20*0.06)+C20</f>
        <v>3443.2510763200003</v>
      </c>
      <c r="E20" s="159">
        <f t="shared" ref="E20:E49" si="16">+D20/4.3333</f>
        <v>794.60251455472735</v>
      </c>
      <c r="F20" s="159">
        <f t="shared" ref="F20:F49" si="17">+E20/45</f>
        <v>17.657833656771718</v>
      </c>
      <c r="G20" s="159">
        <f t="shared" si="11"/>
        <v>3684.2786516624001</v>
      </c>
      <c r="H20" s="64">
        <f>SUM(20*45)*4.3333</f>
        <v>3899.9700000000003</v>
      </c>
      <c r="I20" s="159">
        <f t="shared" si="12"/>
        <v>900</v>
      </c>
      <c r="J20" s="159">
        <f t="shared" si="13"/>
        <v>20</v>
      </c>
      <c r="K20" s="159">
        <v>120</v>
      </c>
      <c r="L20" s="159">
        <v>65.644739999999999</v>
      </c>
      <c r="M20" s="159">
        <v>65.644739999999999</v>
      </c>
      <c r="N20" s="285">
        <f t="shared" si="3"/>
        <v>47.895622471611198</v>
      </c>
      <c r="O20" s="285">
        <f t="shared" si="4"/>
        <v>47.895622471611198</v>
      </c>
      <c r="P20" s="291">
        <f t="shared" si="5"/>
        <v>221.05671909974399</v>
      </c>
      <c r="Q20" s="291">
        <f t="shared" si="6"/>
        <v>221.05671909974399</v>
      </c>
      <c r="R20" s="291">
        <f t="shared" si="7"/>
        <v>19.499850000000002</v>
      </c>
      <c r="S20" s="291">
        <f t="shared" si="8"/>
        <v>19.499850000000002</v>
      </c>
      <c r="T20" s="159">
        <v>150</v>
      </c>
      <c r="U20" s="159">
        <v>150</v>
      </c>
    </row>
    <row r="21" spans="1:21" s="94" customFormat="1" x14ac:dyDescent="0.4">
      <c r="A21" s="92">
        <v>2018</v>
      </c>
      <c r="B21" s="92" t="s">
        <v>41</v>
      </c>
      <c r="C21" s="159">
        <v>4114.4097160000001</v>
      </c>
      <c r="D21" s="159">
        <f t="shared" si="15"/>
        <v>4361.2742989600001</v>
      </c>
      <c r="E21" s="159">
        <f t="shared" si="16"/>
        <v>1006.4556571112084</v>
      </c>
      <c r="F21" s="159">
        <f t="shared" si="17"/>
        <v>22.365681269137966</v>
      </c>
      <c r="G21" s="159">
        <f t="shared" si="11"/>
        <v>4666.5634998872001</v>
      </c>
      <c r="H21" s="159">
        <f t="shared" si="14"/>
        <v>4666.5634998872001</v>
      </c>
      <c r="I21" s="159">
        <f t="shared" si="12"/>
        <v>1076.9075531089932</v>
      </c>
      <c r="J21" s="159">
        <f t="shared" si="13"/>
        <v>23.931278957977625</v>
      </c>
      <c r="K21" s="159">
        <v>120</v>
      </c>
      <c r="L21" s="159">
        <v>65.644739999999999</v>
      </c>
      <c r="M21" s="159">
        <v>65.644739999999999</v>
      </c>
      <c r="N21" s="285">
        <f t="shared" si="3"/>
        <v>60.665325498533598</v>
      </c>
      <c r="O21" s="285">
        <f t="shared" si="4"/>
        <v>60.665325498533598</v>
      </c>
      <c r="P21" s="291">
        <f t="shared" si="5"/>
        <v>279.99380999323199</v>
      </c>
      <c r="Q21" s="291">
        <f t="shared" si="6"/>
        <v>279.99380999323199</v>
      </c>
      <c r="R21" s="291">
        <f t="shared" si="7"/>
        <v>23.332817499436</v>
      </c>
      <c r="S21" s="291">
        <f t="shared" si="8"/>
        <v>23.332817499436</v>
      </c>
      <c r="T21" s="159">
        <v>190</v>
      </c>
      <c r="U21" s="159">
        <v>190</v>
      </c>
    </row>
    <row r="22" spans="1:21" s="94" customFormat="1" x14ac:dyDescent="0.4">
      <c r="A22" s="92">
        <v>2020</v>
      </c>
      <c r="B22" s="180" t="s">
        <v>162</v>
      </c>
      <c r="C22" s="159">
        <v>4650.9624239999994</v>
      </c>
      <c r="D22" s="159">
        <f t="shared" si="15"/>
        <v>4930.0201694399993</v>
      </c>
      <c r="E22" s="159">
        <f t="shared" si="16"/>
        <v>1137.7057137608749</v>
      </c>
      <c r="F22" s="159">
        <f t="shared" si="17"/>
        <v>25.282349194686109</v>
      </c>
      <c r="G22" s="159">
        <f t="shared" si="11"/>
        <v>5275.1215813007993</v>
      </c>
      <c r="H22" s="159">
        <f t="shared" si="14"/>
        <v>5275.1215813007993</v>
      </c>
      <c r="I22" s="159">
        <f t="shared" si="12"/>
        <v>1217.3451137241361</v>
      </c>
      <c r="J22" s="159">
        <f t="shared" si="13"/>
        <v>27.052113638314136</v>
      </c>
      <c r="K22" s="159">
        <v>120</v>
      </c>
      <c r="L22" s="159">
        <v>65.644739999999999</v>
      </c>
      <c r="M22" s="159">
        <v>65.644739999999999</v>
      </c>
      <c r="N22" s="285">
        <f t="shared" si="3"/>
        <v>68.576580556910386</v>
      </c>
      <c r="O22" s="285">
        <f t="shared" si="4"/>
        <v>68.576580556910386</v>
      </c>
      <c r="P22" s="291">
        <f t="shared" si="5"/>
        <v>316.50729487804796</v>
      </c>
      <c r="Q22" s="291">
        <f t="shared" si="6"/>
        <v>316.50729487804796</v>
      </c>
      <c r="R22" s="291">
        <f t="shared" si="7"/>
        <v>26.375607906503998</v>
      </c>
      <c r="S22" s="291">
        <f t="shared" si="8"/>
        <v>26.375607906503998</v>
      </c>
      <c r="T22" s="159">
        <v>252</v>
      </c>
      <c r="U22" s="159">
        <v>252</v>
      </c>
    </row>
    <row r="23" spans="1:21" s="94" customFormat="1" x14ac:dyDescent="0.4">
      <c r="A23" s="92">
        <v>2022</v>
      </c>
      <c r="B23" s="92" t="s">
        <v>9</v>
      </c>
      <c r="C23" s="159">
        <v>6611.5882439999996</v>
      </c>
      <c r="D23" s="159">
        <f t="shared" si="15"/>
        <v>7008.2835386399993</v>
      </c>
      <c r="E23" s="159">
        <f t="shared" si="16"/>
        <v>1617.3086420603233</v>
      </c>
      <c r="F23" s="159">
        <f t="shared" si="17"/>
        <v>35.940192045784961</v>
      </c>
      <c r="G23" s="159">
        <f t="shared" si="11"/>
        <v>7498.8633863447994</v>
      </c>
      <c r="H23" s="159">
        <f t="shared" si="14"/>
        <v>7498.8633863447994</v>
      </c>
      <c r="I23" s="159">
        <f t="shared" si="12"/>
        <v>1730.5202470045458</v>
      </c>
      <c r="J23" s="159">
        <f t="shared" si="13"/>
        <v>38.456005488989909</v>
      </c>
      <c r="K23" s="159">
        <v>120</v>
      </c>
      <c r="L23" s="159">
        <v>65.644739999999999</v>
      </c>
      <c r="M23" s="159">
        <v>65.644739999999999</v>
      </c>
      <c r="N23" s="285">
        <f t="shared" si="3"/>
        <v>97.485224022482384</v>
      </c>
      <c r="O23" s="285">
        <f t="shared" si="4"/>
        <v>97.485224022482384</v>
      </c>
      <c r="P23" s="291">
        <f t="shared" si="5"/>
        <v>449.93180318068795</v>
      </c>
      <c r="Q23" s="291">
        <f t="shared" si="6"/>
        <v>449.93180318068795</v>
      </c>
      <c r="R23" s="291">
        <f t="shared" si="7"/>
        <v>37.494316931724001</v>
      </c>
      <c r="S23" s="291">
        <f t="shared" si="8"/>
        <v>37.494316931724001</v>
      </c>
      <c r="T23" s="159">
        <v>252</v>
      </c>
      <c r="U23" s="159">
        <v>252</v>
      </c>
    </row>
    <row r="24" spans="1:21" s="94" customFormat="1" x14ac:dyDescent="0.4">
      <c r="A24" s="92">
        <v>2028</v>
      </c>
      <c r="B24" s="92" t="s">
        <v>42</v>
      </c>
      <c r="C24" s="159">
        <v>2663.8308800000004</v>
      </c>
      <c r="D24" s="159">
        <f t="shared" si="15"/>
        <v>2823.6607328000005</v>
      </c>
      <c r="E24" s="159">
        <f t="shared" si="16"/>
        <v>651.61902771559789</v>
      </c>
      <c r="F24" s="159">
        <f t="shared" si="17"/>
        <v>14.480422838124397</v>
      </c>
      <c r="G24" s="159">
        <f t="shared" si="11"/>
        <v>3021.3169840960004</v>
      </c>
      <c r="H24" s="64">
        <f>SUM(20*45)*4.3333</f>
        <v>3899.9700000000003</v>
      </c>
      <c r="I24" s="159">
        <f t="shared" si="12"/>
        <v>900</v>
      </c>
      <c r="J24" s="159">
        <f t="shared" si="13"/>
        <v>20</v>
      </c>
      <c r="K24" s="159">
        <v>120</v>
      </c>
      <c r="L24" s="159">
        <v>65.644739999999999</v>
      </c>
      <c r="M24" s="159">
        <v>65.644739999999999</v>
      </c>
      <c r="N24" s="285">
        <f t="shared" si="3"/>
        <v>39.277120793248002</v>
      </c>
      <c r="O24" s="285">
        <f t="shared" si="4"/>
        <v>39.277120793248002</v>
      </c>
      <c r="P24" s="291">
        <f t="shared" si="5"/>
        <v>181.27901904576001</v>
      </c>
      <c r="Q24" s="291">
        <f t="shared" si="6"/>
        <v>181.27901904576001</v>
      </c>
      <c r="R24" s="291">
        <f t="shared" si="7"/>
        <v>19.499850000000002</v>
      </c>
      <c r="S24" s="291">
        <f t="shared" si="8"/>
        <v>19.499850000000002</v>
      </c>
      <c r="T24" s="159">
        <v>190</v>
      </c>
      <c r="U24" s="159">
        <v>190</v>
      </c>
    </row>
    <row r="25" spans="1:21" s="94" customFormat="1" ht="26.25" customHeight="1" x14ac:dyDescent="0.4">
      <c r="A25" s="92">
        <v>2030</v>
      </c>
      <c r="B25" s="92" t="s">
        <v>43</v>
      </c>
      <c r="C25" s="159">
        <v>3005.9558440000001</v>
      </c>
      <c r="D25" s="159">
        <f t="shared" si="15"/>
        <v>3186.3131946399999</v>
      </c>
      <c r="E25" s="159">
        <f t="shared" si="16"/>
        <v>735.30870113770095</v>
      </c>
      <c r="F25" s="159">
        <f t="shared" si="17"/>
        <v>16.340193358615576</v>
      </c>
      <c r="G25" s="159">
        <f t="shared" si="11"/>
        <v>3409.3551182647998</v>
      </c>
      <c r="H25" s="64">
        <f>SUM(20*45)*4.3333</f>
        <v>3899.9700000000003</v>
      </c>
      <c r="I25" s="159">
        <f t="shared" si="12"/>
        <v>900</v>
      </c>
      <c r="J25" s="159">
        <f t="shared" si="13"/>
        <v>20</v>
      </c>
      <c r="K25" s="159">
        <v>120</v>
      </c>
      <c r="L25" s="159">
        <v>65.644739999999999</v>
      </c>
      <c r="M25" s="159">
        <v>65.644739999999999</v>
      </c>
      <c r="N25" s="285">
        <f t="shared" si="3"/>
        <v>44.321616537442395</v>
      </c>
      <c r="O25" s="285">
        <f t="shared" si="4"/>
        <v>44.321616537442395</v>
      </c>
      <c r="P25" s="291">
        <f t="shared" si="5"/>
        <v>204.56130709588797</v>
      </c>
      <c r="Q25" s="291">
        <f t="shared" si="6"/>
        <v>204.56130709588797</v>
      </c>
      <c r="R25" s="291">
        <f t="shared" si="7"/>
        <v>19.499850000000002</v>
      </c>
      <c r="S25" s="291">
        <f t="shared" si="8"/>
        <v>19.499850000000002</v>
      </c>
      <c r="T25" s="159">
        <v>190</v>
      </c>
      <c r="U25" s="159">
        <v>190</v>
      </c>
    </row>
    <row r="26" spans="1:21" s="94" customFormat="1" x14ac:dyDescent="0.4">
      <c r="A26" s="92">
        <v>2046</v>
      </c>
      <c r="B26" s="180" t="s">
        <v>69</v>
      </c>
      <c r="C26" s="159">
        <v>2433.5265879999997</v>
      </c>
      <c r="D26" s="159">
        <f t="shared" si="15"/>
        <v>2579.5381832799999</v>
      </c>
      <c r="E26" s="159">
        <f t="shared" si="16"/>
        <v>595.28262139247215</v>
      </c>
      <c r="F26" s="159">
        <f t="shared" si="17"/>
        <v>13.228502697610493</v>
      </c>
      <c r="G26" s="64"/>
      <c r="H26" s="64">
        <v>1304.3699999999999</v>
      </c>
      <c r="I26" s="159">
        <f t="shared" si="12"/>
        <v>301.01077700597693</v>
      </c>
      <c r="J26" s="159">
        <f t="shared" si="13"/>
        <v>6.6891283779105981</v>
      </c>
      <c r="K26" s="159">
        <v>120</v>
      </c>
      <c r="L26" s="159"/>
      <c r="M26" s="159"/>
      <c r="N26" s="159"/>
      <c r="O26" s="159"/>
      <c r="P26" s="159"/>
      <c r="Q26" s="159"/>
      <c r="R26" s="291">
        <f t="shared" si="0"/>
        <v>6.5218499999999997</v>
      </c>
      <c r="S26" s="291">
        <f t="shared" si="1"/>
        <v>6.5218499999999997</v>
      </c>
      <c r="T26" s="159">
        <v>150</v>
      </c>
      <c r="U26" s="159">
        <v>150</v>
      </c>
    </row>
    <row r="27" spans="1:21" s="94" customFormat="1" x14ac:dyDescent="0.4">
      <c r="A27" s="92">
        <v>2048</v>
      </c>
      <c r="B27" s="180" t="s">
        <v>66</v>
      </c>
      <c r="C27" s="159">
        <v>2783.4043919999995</v>
      </c>
      <c r="D27" s="159">
        <f t="shared" si="15"/>
        <v>2950.4086555199992</v>
      </c>
      <c r="E27" s="159">
        <f t="shared" si="16"/>
        <v>680.86877334133317</v>
      </c>
      <c r="F27" s="159">
        <f t="shared" si="17"/>
        <v>15.13041718536296</v>
      </c>
      <c r="G27" s="64"/>
      <c r="H27" s="64">
        <v>2606.88</v>
      </c>
      <c r="I27" s="159">
        <f t="shared" si="12"/>
        <v>601.59231994092261</v>
      </c>
      <c r="J27" s="159">
        <f t="shared" si="13"/>
        <v>13.368718220909392</v>
      </c>
      <c r="K27" s="159">
        <v>120</v>
      </c>
      <c r="L27" s="159"/>
      <c r="M27" s="159"/>
      <c r="N27" s="159"/>
      <c r="O27" s="159"/>
      <c r="P27" s="159"/>
      <c r="Q27" s="159"/>
      <c r="R27" s="291">
        <f t="shared" si="0"/>
        <v>13.034400000000002</v>
      </c>
      <c r="S27" s="291">
        <f t="shared" si="1"/>
        <v>13.034400000000002</v>
      </c>
      <c r="T27" s="159">
        <v>150</v>
      </c>
      <c r="U27" s="159">
        <v>150</v>
      </c>
    </row>
    <row r="28" spans="1:21" s="94" customFormat="1" x14ac:dyDescent="0.4">
      <c r="A28" s="92">
        <v>2050</v>
      </c>
      <c r="B28" s="180" t="s">
        <v>67</v>
      </c>
      <c r="C28" s="159">
        <v>3008.0345039999997</v>
      </c>
      <c r="D28" s="159">
        <f t="shared" si="15"/>
        <v>3188.5165742399995</v>
      </c>
      <c r="E28" s="159">
        <f t="shared" si="16"/>
        <v>735.81717726444026</v>
      </c>
      <c r="F28" s="159">
        <f t="shared" si="17"/>
        <v>16.351492828098671</v>
      </c>
      <c r="G28" s="64"/>
      <c r="H28" s="64">
        <v>4021.78</v>
      </c>
      <c r="I28" s="159">
        <f t="shared" si="12"/>
        <v>928.11021623243255</v>
      </c>
      <c r="J28" s="159">
        <f t="shared" si="13"/>
        <v>20.624671471831835</v>
      </c>
      <c r="K28" s="159">
        <v>120</v>
      </c>
      <c r="L28" s="159"/>
      <c r="M28" s="159"/>
      <c r="N28" s="159"/>
      <c r="O28" s="159"/>
      <c r="P28" s="159"/>
      <c r="Q28" s="159"/>
      <c r="R28" s="291">
        <f t="shared" si="0"/>
        <v>20.108900000000002</v>
      </c>
      <c r="S28" s="291">
        <f t="shared" si="1"/>
        <v>20.108900000000002</v>
      </c>
      <c r="T28" s="159">
        <v>150</v>
      </c>
      <c r="U28" s="159">
        <v>150</v>
      </c>
    </row>
    <row r="29" spans="1:21" s="94" customFormat="1" x14ac:dyDescent="0.4">
      <c r="A29" s="92">
        <v>2052</v>
      </c>
      <c r="B29" s="180" t="s">
        <v>68</v>
      </c>
      <c r="C29" s="159">
        <v>3249.7433360000005</v>
      </c>
      <c r="D29" s="159">
        <f t="shared" si="15"/>
        <v>3444.7279361600004</v>
      </c>
      <c r="E29" s="159">
        <f t="shared" si="16"/>
        <v>794.94333098562299</v>
      </c>
      <c r="F29" s="159">
        <f t="shared" si="17"/>
        <v>17.665407355236066</v>
      </c>
      <c r="G29" s="64">
        <f t="shared" ref="G29:G33" si="18">SUM(D29*0.07)+D29</f>
        <v>3685.8588916912004</v>
      </c>
      <c r="H29" s="64">
        <v>5869.5</v>
      </c>
      <c r="I29" s="159">
        <f t="shared" si="12"/>
        <v>1354.5104193109178</v>
      </c>
      <c r="J29" s="159">
        <f t="shared" si="13"/>
        <v>30.100231540242618</v>
      </c>
      <c r="K29" s="159">
        <v>120</v>
      </c>
      <c r="L29" s="159">
        <v>34.08</v>
      </c>
      <c r="M29" s="159">
        <v>34.08</v>
      </c>
      <c r="N29" s="285">
        <f>+G29*0.013</f>
        <v>47.916165591985603</v>
      </c>
      <c r="O29" s="285">
        <f>+G29*0.013</f>
        <v>47.916165591985603</v>
      </c>
      <c r="P29" s="285">
        <f>+G29*0.06</f>
        <v>221.15153350147202</v>
      </c>
      <c r="Q29" s="285">
        <f>+G29*0.06</f>
        <v>221.15153350147202</v>
      </c>
      <c r="R29" s="291">
        <f t="shared" si="0"/>
        <v>29.3475</v>
      </c>
      <c r="S29" s="291">
        <f t="shared" si="1"/>
        <v>29.3475</v>
      </c>
      <c r="T29" s="159">
        <v>150</v>
      </c>
      <c r="U29" s="159">
        <v>150</v>
      </c>
    </row>
    <row r="30" spans="1:21" s="94" customFormat="1" x14ac:dyDescent="0.4">
      <c r="A30" s="92">
        <v>4000</v>
      </c>
      <c r="B30" s="180" t="s">
        <v>70</v>
      </c>
      <c r="C30" s="159">
        <v>2433.5265879999997</v>
      </c>
      <c r="D30" s="159">
        <f>SUM(C30*0.06)+C30</f>
        <v>2579.5381832799999</v>
      </c>
      <c r="E30" s="159">
        <f>+D30/4.3333</f>
        <v>595.28262139247215</v>
      </c>
      <c r="F30" s="159">
        <f>+E30/45</f>
        <v>13.228502697610493</v>
      </c>
      <c r="G30" s="64"/>
      <c r="H30" s="64">
        <v>1304.3699999999999</v>
      </c>
      <c r="I30" s="159">
        <f>+H30/4.3333</f>
        <v>301.01077700597693</v>
      </c>
      <c r="J30" s="159">
        <f t="shared" si="13"/>
        <v>6.6891283779105981</v>
      </c>
      <c r="K30" s="159">
        <v>120</v>
      </c>
      <c r="L30" s="159"/>
      <c r="M30" s="159"/>
      <c r="N30" s="159"/>
      <c r="O30" s="159"/>
      <c r="P30" s="159"/>
      <c r="Q30" s="159"/>
      <c r="R30" s="291">
        <f>+H30*0.005</f>
        <v>6.5218499999999997</v>
      </c>
      <c r="S30" s="291">
        <f>+H30*0.005</f>
        <v>6.5218499999999997</v>
      </c>
      <c r="T30" s="159">
        <v>150</v>
      </c>
      <c r="U30" s="159">
        <v>150</v>
      </c>
    </row>
    <row r="31" spans="1:21" s="94" customFormat="1" x14ac:dyDescent="0.4">
      <c r="A31" s="92">
        <v>4001</v>
      </c>
      <c r="B31" s="180" t="s">
        <v>71</v>
      </c>
      <c r="C31" s="159">
        <v>2783.4043919999995</v>
      </c>
      <c r="D31" s="159">
        <f>SUM(C31*0.06)+C31</f>
        <v>2950.4086555199992</v>
      </c>
      <c r="E31" s="159">
        <f>+D31/4.3333</f>
        <v>680.86877334133317</v>
      </c>
      <c r="F31" s="159">
        <f>+E31/45</f>
        <v>15.13041718536296</v>
      </c>
      <c r="G31" s="64"/>
      <c r="H31" s="64">
        <v>2606.88</v>
      </c>
      <c r="I31" s="159">
        <f>+H31/4.3333</f>
        <v>601.59231994092261</v>
      </c>
      <c r="J31" s="159">
        <f t="shared" si="13"/>
        <v>13.368718220909392</v>
      </c>
      <c r="K31" s="159">
        <v>120</v>
      </c>
      <c r="L31" s="159"/>
      <c r="M31" s="159"/>
      <c r="N31" s="159"/>
      <c r="O31" s="159"/>
      <c r="P31" s="159"/>
      <c r="Q31" s="159"/>
      <c r="R31" s="291">
        <f>+H31*0.005</f>
        <v>13.034400000000002</v>
      </c>
      <c r="S31" s="291">
        <f>+H31*0.005</f>
        <v>13.034400000000002</v>
      </c>
      <c r="T31" s="159">
        <v>150</v>
      </c>
      <c r="U31" s="159">
        <v>150</v>
      </c>
    </row>
    <row r="32" spans="1:21" s="94" customFormat="1" x14ac:dyDescent="0.4">
      <c r="A32" s="92">
        <v>4002</v>
      </c>
      <c r="B32" s="180" t="s">
        <v>72</v>
      </c>
      <c r="C32" s="159">
        <v>3008.0345039999997</v>
      </c>
      <c r="D32" s="159">
        <f>SUM(C32*0.06)+C32</f>
        <v>3188.5165742399995</v>
      </c>
      <c r="E32" s="159">
        <f>+D32/4.3333</f>
        <v>735.81717726444026</v>
      </c>
      <c r="F32" s="159">
        <f>+E32/45</f>
        <v>16.351492828098671</v>
      </c>
      <c r="G32" s="64"/>
      <c r="H32" s="64">
        <v>4021.78</v>
      </c>
      <c r="I32" s="159">
        <f>+H32/4.3333</f>
        <v>928.11021623243255</v>
      </c>
      <c r="J32" s="159">
        <f t="shared" si="13"/>
        <v>20.624671471831835</v>
      </c>
      <c r="K32" s="159">
        <v>120</v>
      </c>
      <c r="L32" s="159"/>
      <c r="M32" s="159"/>
      <c r="N32" s="159"/>
      <c r="O32" s="159"/>
      <c r="P32" s="159"/>
      <c r="Q32" s="159"/>
      <c r="R32" s="291">
        <f>+H32*0.005</f>
        <v>20.108900000000002</v>
      </c>
      <c r="S32" s="291">
        <f>+H32*0.005</f>
        <v>20.108900000000002</v>
      </c>
      <c r="T32" s="159">
        <v>150</v>
      </c>
      <c r="U32" s="159">
        <v>150</v>
      </c>
    </row>
    <row r="33" spans="1:21" s="94" customFormat="1" x14ac:dyDescent="0.4">
      <c r="A33" s="92">
        <v>4003</v>
      </c>
      <c r="B33" s="180" t="s">
        <v>73</v>
      </c>
      <c r="C33" s="159">
        <v>3249.7433360000005</v>
      </c>
      <c r="D33" s="159">
        <f>SUM(C33*0.06)+C33</f>
        <v>3444.7279361600004</v>
      </c>
      <c r="E33" s="159">
        <f>+D33/4.3333</f>
        <v>794.94333098562299</v>
      </c>
      <c r="F33" s="159">
        <f>+E33/45</f>
        <v>17.665407355236066</v>
      </c>
      <c r="G33" s="64">
        <f t="shared" si="18"/>
        <v>3685.8588916912004</v>
      </c>
      <c r="H33" s="64">
        <v>5869.5</v>
      </c>
      <c r="I33" s="159">
        <f>+H33/4.3333</f>
        <v>1354.5104193109178</v>
      </c>
      <c r="J33" s="159">
        <f t="shared" si="13"/>
        <v>30.100231540242618</v>
      </c>
      <c r="K33" s="159">
        <v>120</v>
      </c>
      <c r="L33" s="159">
        <v>34.08</v>
      </c>
      <c r="M33" s="159">
        <v>34.08</v>
      </c>
      <c r="N33" s="285">
        <f>+G33*0.013</f>
        <v>47.916165591985603</v>
      </c>
      <c r="O33" s="285">
        <f>+G33*0.013</f>
        <v>47.916165591985603</v>
      </c>
      <c r="P33" s="285">
        <f>+G33*0.06</f>
        <v>221.15153350147202</v>
      </c>
      <c r="Q33" s="285">
        <f>+G33*0.06</f>
        <v>221.15153350147202</v>
      </c>
      <c r="R33" s="291">
        <f>+H33*0.005</f>
        <v>29.3475</v>
      </c>
      <c r="S33" s="291">
        <f>+H33*0.005</f>
        <v>29.3475</v>
      </c>
      <c r="T33" s="159">
        <v>150</v>
      </c>
      <c r="U33" s="159">
        <v>150</v>
      </c>
    </row>
    <row r="34" spans="1:21" s="94" customFormat="1" x14ac:dyDescent="0.4">
      <c r="A34" s="92">
        <v>3028</v>
      </c>
      <c r="B34" s="93" t="s">
        <v>45</v>
      </c>
      <c r="C34" s="159">
        <v>4113.4254000000001</v>
      </c>
      <c r="D34" s="159">
        <f>+C34*0.06+C34</f>
        <v>4360.2309240000004</v>
      </c>
      <c r="E34" s="159">
        <f t="shared" si="16"/>
        <v>1006.2148764221263</v>
      </c>
      <c r="F34" s="159">
        <f t="shared" si="17"/>
        <v>22.360330587158362</v>
      </c>
      <c r="G34" s="159">
        <f t="shared" si="11"/>
        <v>4665.4470886800009</v>
      </c>
      <c r="H34" s="159">
        <f t="shared" si="14"/>
        <v>4665.4470886800009</v>
      </c>
      <c r="I34" s="159">
        <f t="shared" si="12"/>
        <v>1076.6499177716753</v>
      </c>
      <c r="J34" s="159">
        <f t="shared" si="13"/>
        <v>23.925553728259452</v>
      </c>
      <c r="K34" s="159">
        <v>120</v>
      </c>
      <c r="L34" s="159">
        <v>65.644739999999999</v>
      </c>
      <c r="M34" s="159">
        <v>65.644739999999999</v>
      </c>
      <c r="N34" s="285">
        <f t="shared" ref="N34:N50" si="19">+G34*0.013</f>
        <v>60.650812152840011</v>
      </c>
      <c r="O34" s="285">
        <f t="shared" ref="O34:O50" si="20">+G34*0.013</f>
        <v>60.650812152840011</v>
      </c>
      <c r="P34" s="291">
        <f t="shared" ref="P34:P50" si="21">+G34*0.06</f>
        <v>279.92682532080005</v>
      </c>
      <c r="Q34" s="291">
        <f t="shared" ref="Q34:Q50" si="22">+G34*0.06</f>
        <v>279.92682532080005</v>
      </c>
      <c r="R34" s="291">
        <f t="shared" ref="R34:R50" si="23">+H34*0.005</f>
        <v>23.327235443400006</v>
      </c>
      <c r="S34" s="291">
        <f t="shared" ref="S34:S50" si="24">+H34*0.005</f>
        <v>23.327235443400006</v>
      </c>
      <c r="T34" s="159"/>
      <c r="U34" s="159"/>
    </row>
    <row r="35" spans="1:21" s="94" customFormat="1" x14ac:dyDescent="0.4">
      <c r="A35" s="92">
        <v>3026</v>
      </c>
      <c r="B35" s="93" t="s">
        <v>44</v>
      </c>
      <c r="C35" s="159">
        <v>5846.4087999999992</v>
      </c>
      <c r="D35" s="159">
        <f>+C35*0.06+C35</f>
        <v>6197.1933279999994</v>
      </c>
      <c r="E35" s="159">
        <f t="shared" si="16"/>
        <v>1430.1325382502939</v>
      </c>
      <c r="F35" s="159">
        <f t="shared" si="17"/>
        <v>31.780723072228753</v>
      </c>
      <c r="G35" s="159">
        <f t="shared" si="11"/>
        <v>6630.9968609599991</v>
      </c>
      <c r="H35" s="159">
        <f t="shared" si="14"/>
        <v>6630.9968609599991</v>
      </c>
      <c r="I35" s="159">
        <f t="shared" si="12"/>
        <v>1530.2418159278145</v>
      </c>
      <c r="J35" s="159">
        <f t="shared" si="13"/>
        <v>34.005373687284767</v>
      </c>
      <c r="K35" s="159">
        <v>120</v>
      </c>
      <c r="L35" s="159">
        <v>65.644739999999999</v>
      </c>
      <c r="M35" s="159">
        <v>65.644739999999999</v>
      </c>
      <c r="N35" s="285">
        <f t="shared" si="19"/>
        <v>86.20295919247998</v>
      </c>
      <c r="O35" s="285">
        <f t="shared" si="20"/>
        <v>86.20295919247998</v>
      </c>
      <c r="P35" s="291">
        <f t="shared" si="21"/>
        <v>397.85981165759995</v>
      </c>
      <c r="Q35" s="291">
        <f t="shared" si="22"/>
        <v>397.85981165759995</v>
      </c>
      <c r="R35" s="291">
        <f t="shared" si="23"/>
        <v>33.154984304799996</v>
      </c>
      <c r="S35" s="291">
        <f t="shared" si="24"/>
        <v>33.154984304799996</v>
      </c>
      <c r="T35" s="159"/>
      <c r="U35" s="159"/>
    </row>
    <row r="36" spans="1:21" s="94" customFormat="1" x14ac:dyDescent="0.4">
      <c r="A36" s="92">
        <v>3032</v>
      </c>
      <c r="B36" s="180" t="s">
        <v>141</v>
      </c>
      <c r="C36" s="159">
        <v>9321.8575120000005</v>
      </c>
      <c r="D36" s="159">
        <f>SUM(C36*0.06)+C36</f>
        <v>9881.1689627200012</v>
      </c>
      <c r="E36" s="159">
        <f t="shared" si="16"/>
        <v>2280.2873012992409</v>
      </c>
      <c r="F36" s="159">
        <f t="shared" si="17"/>
        <v>50.67305113998313</v>
      </c>
      <c r="G36" s="159">
        <f t="shared" si="11"/>
        <v>10572.850790110402</v>
      </c>
      <c r="H36" s="159">
        <f t="shared" si="14"/>
        <v>10572.850790110402</v>
      </c>
      <c r="I36" s="159">
        <f t="shared" si="12"/>
        <v>2439.9074123901878</v>
      </c>
      <c r="J36" s="159">
        <f t="shared" si="13"/>
        <v>54.220164719781948</v>
      </c>
      <c r="K36" s="159">
        <v>120</v>
      </c>
      <c r="L36" s="159">
        <v>62.52</v>
      </c>
      <c r="M36" s="159">
        <v>62.52</v>
      </c>
      <c r="N36" s="285">
        <f t="shared" si="19"/>
        <v>137.44706027143522</v>
      </c>
      <c r="O36" s="285">
        <f t="shared" si="20"/>
        <v>137.44706027143522</v>
      </c>
      <c r="P36" s="291">
        <f t="shared" si="21"/>
        <v>634.37104740662414</v>
      </c>
      <c r="Q36" s="291">
        <f t="shared" si="22"/>
        <v>634.37104740662414</v>
      </c>
      <c r="R36" s="291">
        <f t="shared" si="23"/>
        <v>52.864253950552012</v>
      </c>
      <c r="S36" s="291">
        <f t="shared" si="24"/>
        <v>52.864253950552012</v>
      </c>
      <c r="T36" s="159">
        <v>150</v>
      </c>
      <c r="U36" s="159">
        <v>150</v>
      </c>
    </row>
    <row r="37" spans="1:21" s="94" customFormat="1" x14ac:dyDescent="0.4">
      <c r="A37" s="92">
        <v>2060</v>
      </c>
      <c r="B37" s="92" t="s">
        <v>13</v>
      </c>
      <c r="C37" s="159">
        <v>7874.0652040000004</v>
      </c>
      <c r="D37" s="159">
        <f>SUM(C37*0.06)+C37</f>
        <v>8346.5091162400004</v>
      </c>
      <c r="E37" s="159">
        <f t="shared" si="16"/>
        <v>1926.1323047654212</v>
      </c>
      <c r="F37" s="159">
        <f t="shared" si="17"/>
        <v>42.802940105898251</v>
      </c>
      <c r="G37" s="159">
        <f t="shared" si="11"/>
        <v>8930.7647543767998</v>
      </c>
      <c r="H37" s="159">
        <f t="shared" si="14"/>
        <v>8930.7647543767998</v>
      </c>
      <c r="I37" s="159">
        <f t="shared" si="12"/>
        <v>2060.9615660990007</v>
      </c>
      <c r="J37" s="159">
        <f t="shared" si="13"/>
        <v>45.799145913311129</v>
      </c>
      <c r="K37" s="159">
        <v>120</v>
      </c>
      <c r="L37" s="159">
        <v>65.644739999999999</v>
      </c>
      <c r="M37" s="159">
        <v>65.644739999999999</v>
      </c>
      <c r="N37" s="285">
        <f t="shared" si="19"/>
        <v>116.09994180689839</v>
      </c>
      <c r="O37" s="285">
        <f t="shared" si="20"/>
        <v>116.09994180689839</v>
      </c>
      <c r="P37" s="291">
        <f t="shared" si="21"/>
        <v>535.84588526260802</v>
      </c>
      <c r="Q37" s="291">
        <f t="shared" si="22"/>
        <v>535.84588526260802</v>
      </c>
      <c r="R37" s="291">
        <f t="shared" si="23"/>
        <v>44.653823771883999</v>
      </c>
      <c r="S37" s="291">
        <f t="shared" si="24"/>
        <v>44.653823771883999</v>
      </c>
      <c r="T37" s="159">
        <v>252</v>
      </c>
      <c r="U37" s="159">
        <v>252</v>
      </c>
    </row>
    <row r="38" spans="1:21" s="94" customFormat="1" x14ac:dyDescent="0.4">
      <c r="A38" s="92">
        <v>2054</v>
      </c>
      <c r="B38" s="92" t="s">
        <v>16</v>
      </c>
      <c r="C38" s="159">
        <v>6659.5659639999994</v>
      </c>
      <c r="D38" s="159">
        <f>SUM(C38*0.06)+C38</f>
        <v>7059.1399218399993</v>
      </c>
      <c r="E38" s="159">
        <f t="shared" si="16"/>
        <v>1629.0448207693903</v>
      </c>
      <c r="F38" s="159">
        <f t="shared" si="17"/>
        <v>36.200996017097559</v>
      </c>
      <c r="G38" s="159">
        <f t="shared" si="11"/>
        <v>7553.2797163687992</v>
      </c>
      <c r="H38" s="159">
        <f t="shared" si="14"/>
        <v>7553.2797163687992</v>
      </c>
      <c r="I38" s="159">
        <f t="shared" si="12"/>
        <v>1743.0779582232476</v>
      </c>
      <c r="J38" s="159">
        <f t="shared" si="13"/>
        <v>38.735065738294388</v>
      </c>
      <c r="K38" s="159">
        <v>120</v>
      </c>
      <c r="L38" s="159">
        <v>65.644739999999999</v>
      </c>
      <c r="M38" s="159">
        <v>65.644739999999999</v>
      </c>
      <c r="N38" s="285">
        <f t="shared" si="19"/>
        <v>98.192636312794392</v>
      </c>
      <c r="O38" s="285">
        <f t="shared" si="20"/>
        <v>98.192636312794392</v>
      </c>
      <c r="P38" s="291">
        <f t="shared" si="21"/>
        <v>453.19678298212796</v>
      </c>
      <c r="Q38" s="291">
        <f t="shared" si="22"/>
        <v>453.19678298212796</v>
      </c>
      <c r="R38" s="291">
        <f t="shared" si="23"/>
        <v>37.766398581843994</v>
      </c>
      <c r="S38" s="291">
        <f t="shared" si="24"/>
        <v>37.766398581843994</v>
      </c>
      <c r="T38" s="159">
        <v>252</v>
      </c>
      <c r="U38" s="159">
        <v>252</v>
      </c>
    </row>
    <row r="39" spans="1:21" s="94" customFormat="1" x14ac:dyDescent="0.4">
      <c r="A39" s="284">
        <v>3088</v>
      </c>
      <c r="B39" s="180" t="s">
        <v>197</v>
      </c>
      <c r="C39" s="159"/>
      <c r="D39" s="159"/>
      <c r="E39" s="159"/>
      <c r="F39" s="159"/>
      <c r="G39" s="64">
        <f>SUM(16.99*45)*4.3333</f>
        <v>3313.0245150000001</v>
      </c>
      <c r="H39" s="64">
        <f t="shared" ref="H39" si="25">SUM(20*45)*4.3333</f>
        <v>3899.9700000000003</v>
      </c>
      <c r="I39" s="159">
        <f t="shared" ref="I39" si="26">+H39/4.3333</f>
        <v>900</v>
      </c>
      <c r="J39" s="159">
        <f t="shared" ref="J39" si="27">+I39/45</f>
        <v>20</v>
      </c>
      <c r="K39" s="159">
        <v>120</v>
      </c>
      <c r="L39" s="159">
        <v>65.644739999999999</v>
      </c>
      <c r="M39" s="159">
        <v>65.644739999999999</v>
      </c>
      <c r="N39" s="285">
        <f t="shared" si="19"/>
        <v>43.069318695</v>
      </c>
      <c r="O39" s="285">
        <f t="shared" si="20"/>
        <v>43.069318695</v>
      </c>
      <c r="P39" s="291">
        <f t="shared" si="21"/>
        <v>198.78147089999999</v>
      </c>
      <c r="Q39" s="291">
        <f t="shared" si="22"/>
        <v>198.78147089999999</v>
      </c>
      <c r="R39" s="291">
        <f t="shared" si="23"/>
        <v>19.499850000000002</v>
      </c>
      <c r="S39" s="291">
        <f t="shared" si="24"/>
        <v>19.499850000000002</v>
      </c>
      <c r="T39" s="159"/>
      <c r="U39" s="159"/>
    </row>
    <row r="40" spans="1:21" s="94" customFormat="1" x14ac:dyDescent="0.4">
      <c r="A40" s="284">
        <v>3087</v>
      </c>
      <c r="B40" s="180" t="s">
        <v>198</v>
      </c>
      <c r="C40" s="159">
        <v>3932.6</v>
      </c>
      <c r="D40" s="159">
        <f t="shared" ref="D40:D43" si="28">+C40*0.06+C40</f>
        <v>4168.5559999999996</v>
      </c>
      <c r="E40" s="159">
        <f t="shared" si="16"/>
        <v>961.98186139893369</v>
      </c>
      <c r="F40" s="159">
        <f t="shared" si="17"/>
        <v>21.377374697754082</v>
      </c>
      <c r="G40" s="64">
        <f>SUM(25.49*45)*4.3333</f>
        <v>4970.5117650000002</v>
      </c>
      <c r="H40" s="64">
        <f>SUM(25.49*45)*4.3333</f>
        <v>4970.5117650000002</v>
      </c>
      <c r="I40" s="159">
        <f t="shared" si="12"/>
        <v>1147.05</v>
      </c>
      <c r="J40" s="159">
        <f t="shared" si="13"/>
        <v>25.49</v>
      </c>
      <c r="K40" s="159">
        <v>120</v>
      </c>
      <c r="L40" s="159">
        <v>65.644739999999999</v>
      </c>
      <c r="M40" s="159">
        <v>65.644739999999999</v>
      </c>
      <c r="N40" s="285">
        <f t="shared" si="19"/>
        <v>64.616652944999998</v>
      </c>
      <c r="O40" s="285">
        <f t="shared" si="20"/>
        <v>64.616652944999998</v>
      </c>
      <c r="P40" s="291">
        <f t="shared" si="21"/>
        <v>298.23070589999998</v>
      </c>
      <c r="Q40" s="291">
        <f t="shared" si="22"/>
        <v>298.23070589999998</v>
      </c>
      <c r="R40" s="291">
        <f t="shared" si="23"/>
        <v>24.852558825000003</v>
      </c>
      <c r="S40" s="291">
        <f t="shared" si="24"/>
        <v>24.852558825000003</v>
      </c>
      <c r="T40" s="159"/>
      <c r="U40" s="159"/>
    </row>
    <row r="41" spans="1:21" s="94" customFormat="1" x14ac:dyDescent="0.4">
      <c r="A41" s="92">
        <v>3040</v>
      </c>
      <c r="B41" s="93" t="s">
        <v>19</v>
      </c>
      <c r="C41" s="159">
        <v>3593.1350000000002</v>
      </c>
      <c r="D41" s="159">
        <f t="shared" si="28"/>
        <v>3808.7231000000002</v>
      </c>
      <c r="E41" s="159">
        <f t="shared" si="16"/>
        <v>878.94286109893153</v>
      </c>
      <c r="F41" s="159">
        <f t="shared" si="17"/>
        <v>19.532063579976256</v>
      </c>
      <c r="G41" s="159">
        <f t="shared" si="11"/>
        <v>4075.3337170000004</v>
      </c>
      <c r="H41" s="159">
        <f t="shared" si="14"/>
        <v>4075.3337170000004</v>
      </c>
      <c r="I41" s="159">
        <f t="shared" si="12"/>
        <v>940.4688613758567</v>
      </c>
      <c r="J41" s="159">
        <f t="shared" si="13"/>
        <v>20.899308030574595</v>
      </c>
      <c r="K41" s="159">
        <v>120</v>
      </c>
      <c r="L41" s="159">
        <v>65.644739999999999</v>
      </c>
      <c r="M41" s="159">
        <v>65.644739999999999</v>
      </c>
      <c r="N41" s="285">
        <f t="shared" si="19"/>
        <v>52.979338321</v>
      </c>
      <c r="O41" s="285">
        <f t="shared" si="20"/>
        <v>52.979338321</v>
      </c>
      <c r="P41" s="291">
        <f t="shared" si="21"/>
        <v>244.52002302000002</v>
      </c>
      <c r="Q41" s="291">
        <f t="shared" si="22"/>
        <v>244.52002302000002</v>
      </c>
      <c r="R41" s="291">
        <f t="shared" si="23"/>
        <v>20.376668585000001</v>
      </c>
      <c r="S41" s="291">
        <f t="shared" si="24"/>
        <v>20.376668585000001</v>
      </c>
      <c r="T41" s="159"/>
      <c r="U41" s="159"/>
    </row>
    <row r="42" spans="1:21" s="94" customFormat="1" ht="27" customHeight="1" x14ac:dyDescent="0.4">
      <c r="A42" s="92">
        <v>3084</v>
      </c>
      <c r="B42" s="93" t="s">
        <v>103</v>
      </c>
      <c r="C42" s="159">
        <v>3700.9369999999999</v>
      </c>
      <c r="D42" s="159">
        <f t="shared" si="28"/>
        <v>3922.9932199999998</v>
      </c>
      <c r="E42" s="159">
        <f t="shared" si="16"/>
        <v>905.31309163916637</v>
      </c>
      <c r="F42" s="159">
        <f t="shared" si="17"/>
        <v>20.118068703092586</v>
      </c>
      <c r="G42" s="159">
        <f t="shared" si="11"/>
        <v>4197.6027453999995</v>
      </c>
      <c r="H42" s="159">
        <f t="shared" si="14"/>
        <v>4197.6027453999995</v>
      </c>
      <c r="I42" s="159">
        <f t="shared" si="12"/>
        <v>968.68500805390795</v>
      </c>
      <c r="J42" s="159">
        <f t="shared" si="13"/>
        <v>21.526333512309066</v>
      </c>
      <c r="K42" s="159">
        <v>120</v>
      </c>
      <c r="L42" s="159">
        <v>65.644739999999999</v>
      </c>
      <c r="M42" s="159">
        <v>65.644739999999999</v>
      </c>
      <c r="N42" s="285">
        <f t="shared" si="19"/>
        <v>54.56883569019999</v>
      </c>
      <c r="O42" s="285">
        <f t="shared" si="20"/>
        <v>54.56883569019999</v>
      </c>
      <c r="P42" s="291">
        <f t="shared" si="21"/>
        <v>251.85616472399997</v>
      </c>
      <c r="Q42" s="291">
        <f t="shared" si="22"/>
        <v>251.85616472399997</v>
      </c>
      <c r="R42" s="291">
        <f t="shared" si="23"/>
        <v>20.988013726999998</v>
      </c>
      <c r="S42" s="291">
        <f t="shared" si="24"/>
        <v>20.988013726999998</v>
      </c>
      <c r="T42" s="159"/>
      <c r="U42" s="159"/>
    </row>
    <row r="43" spans="1:21" s="94" customFormat="1" ht="27" customHeight="1" x14ac:dyDescent="0.4">
      <c r="A43" s="92">
        <v>3038</v>
      </c>
      <c r="B43" s="93" t="s">
        <v>102</v>
      </c>
      <c r="C43" s="159">
        <v>5846.4087999999992</v>
      </c>
      <c r="D43" s="159">
        <f t="shared" si="28"/>
        <v>6197.1933279999994</v>
      </c>
      <c r="E43" s="159">
        <f t="shared" si="16"/>
        <v>1430.1325382502939</v>
      </c>
      <c r="F43" s="159">
        <f t="shared" si="17"/>
        <v>31.780723072228753</v>
      </c>
      <c r="G43" s="159">
        <f t="shared" si="11"/>
        <v>6630.9968609599991</v>
      </c>
      <c r="H43" s="159">
        <f t="shared" si="14"/>
        <v>6630.9968609599991</v>
      </c>
      <c r="I43" s="159">
        <f t="shared" si="12"/>
        <v>1530.2418159278145</v>
      </c>
      <c r="J43" s="159">
        <f t="shared" si="13"/>
        <v>34.005373687284767</v>
      </c>
      <c r="K43" s="159">
        <v>120</v>
      </c>
      <c r="L43" s="159">
        <v>65.644739999999999</v>
      </c>
      <c r="M43" s="159">
        <v>65.644739999999999</v>
      </c>
      <c r="N43" s="285">
        <f t="shared" si="19"/>
        <v>86.20295919247998</v>
      </c>
      <c r="O43" s="285">
        <f t="shared" si="20"/>
        <v>86.20295919247998</v>
      </c>
      <c r="P43" s="291">
        <f t="shared" si="21"/>
        <v>397.85981165759995</v>
      </c>
      <c r="Q43" s="291">
        <f t="shared" si="22"/>
        <v>397.85981165759995</v>
      </c>
      <c r="R43" s="291">
        <f t="shared" si="23"/>
        <v>33.154984304799996</v>
      </c>
      <c r="S43" s="291">
        <f t="shared" si="24"/>
        <v>33.154984304799996</v>
      </c>
      <c r="T43" s="159"/>
      <c r="U43" s="159"/>
    </row>
    <row r="44" spans="1:21" s="94" customFormat="1" x14ac:dyDescent="0.4">
      <c r="A44" s="92">
        <v>2068</v>
      </c>
      <c r="B44" s="92" t="s">
        <v>20</v>
      </c>
      <c r="C44" s="159">
        <v>4507.0405000000001</v>
      </c>
      <c r="D44" s="159">
        <f>SUM(C44*0.06)+C44</f>
        <v>4777.4629299999997</v>
      </c>
      <c r="E44" s="159">
        <f t="shared" si="16"/>
        <v>1102.499926153278</v>
      </c>
      <c r="F44" s="159">
        <f t="shared" si="17"/>
        <v>24.499998358961733</v>
      </c>
      <c r="G44" s="159">
        <f t="shared" si="11"/>
        <v>5111.8853350999998</v>
      </c>
      <c r="H44" s="159">
        <f t="shared" si="14"/>
        <v>5111.8853350999998</v>
      </c>
      <c r="I44" s="159">
        <f t="shared" si="12"/>
        <v>1179.6749209840075</v>
      </c>
      <c r="J44" s="159">
        <f t="shared" si="13"/>
        <v>26.214998244089056</v>
      </c>
      <c r="K44" s="159">
        <v>120</v>
      </c>
      <c r="L44" s="159">
        <v>65.644739999999999</v>
      </c>
      <c r="M44" s="159">
        <v>65.644739999999999</v>
      </c>
      <c r="N44" s="285">
        <f t="shared" si="19"/>
        <v>66.454509356299994</v>
      </c>
      <c r="O44" s="285">
        <f t="shared" si="20"/>
        <v>66.454509356299994</v>
      </c>
      <c r="P44" s="291">
        <f t="shared" si="21"/>
        <v>306.71312010599996</v>
      </c>
      <c r="Q44" s="291">
        <f t="shared" si="22"/>
        <v>306.71312010599996</v>
      </c>
      <c r="R44" s="291">
        <f t="shared" si="23"/>
        <v>25.559426675499999</v>
      </c>
      <c r="S44" s="291">
        <f t="shared" si="24"/>
        <v>25.559426675499999</v>
      </c>
      <c r="T44" s="159">
        <v>190</v>
      </c>
      <c r="U44" s="159">
        <v>190</v>
      </c>
    </row>
    <row r="45" spans="1:21" s="94" customFormat="1" x14ac:dyDescent="0.4">
      <c r="A45" s="92">
        <v>3042</v>
      </c>
      <c r="B45" s="180" t="s">
        <v>143</v>
      </c>
      <c r="C45" s="159">
        <v>5791.9672</v>
      </c>
      <c r="D45" s="159">
        <f>+C45*0.06+C45</f>
        <v>6139.485232</v>
      </c>
      <c r="E45" s="159">
        <f t="shared" si="16"/>
        <v>1416.8151828860221</v>
      </c>
      <c r="F45" s="159">
        <f t="shared" si="17"/>
        <v>31.484781841911602</v>
      </c>
      <c r="G45" s="159">
        <f t="shared" si="11"/>
        <v>6569.2491982399997</v>
      </c>
      <c r="H45" s="159">
        <f t="shared" si="14"/>
        <v>6569.2491982399997</v>
      </c>
      <c r="I45" s="159">
        <f t="shared" si="12"/>
        <v>1515.9922456880436</v>
      </c>
      <c r="J45" s="159">
        <f t="shared" si="13"/>
        <v>33.688716570845415</v>
      </c>
      <c r="K45" s="159">
        <v>120</v>
      </c>
      <c r="L45" s="159">
        <v>65.644739999999999</v>
      </c>
      <c r="M45" s="159">
        <v>65.644739999999999</v>
      </c>
      <c r="N45" s="285">
        <f t="shared" si="19"/>
        <v>85.40023957711999</v>
      </c>
      <c r="O45" s="285">
        <f t="shared" si="20"/>
        <v>85.40023957711999</v>
      </c>
      <c r="P45" s="291">
        <f t="shared" si="21"/>
        <v>394.15495189439997</v>
      </c>
      <c r="Q45" s="291">
        <f t="shared" si="22"/>
        <v>394.15495189439997</v>
      </c>
      <c r="R45" s="291">
        <f t="shared" si="23"/>
        <v>32.8462459912</v>
      </c>
      <c r="S45" s="291">
        <f t="shared" si="24"/>
        <v>32.8462459912</v>
      </c>
      <c r="T45" s="159"/>
      <c r="U45" s="159"/>
    </row>
    <row r="46" spans="1:21" s="94" customFormat="1" x14ac:dyDescent="0.4">
      <c r="A46" s="92">
        <v>2080</v>
      </c>
      <c r="B46" s="92" t="s">
        <v>147</v>
      </c>
      <c r="C46" s="159">
        <v>3997.0047519999998</v>
      </c>
      <c r="D46" s="159">
        <f>SUM(C46*0.06)+C46</f>
        <v>4236.8250371200002</v>
      </c>
      <c r="E46" s="159">
        <f t="shared" si="16"/>
        <v>977.73637576904434</v>
      </c>
      <c r="F46" s="159">
        <f t="shared" si="17"/>
        <v>21.727475017089873</v>
      </c>
      <c r="G46" s="159">
        <f t="shared" si="11"/>
        <v>4533.4027897184005</v>
      </c>
      <c r="H46" s="159">
        <f t="shared" si="14"/>
        <v>4533.4027897184005</v>
      </c>
      <c r="I46" s="159">
        <f t="shared" si="12"/>
        <v>1046.1779220728774</v>
      </c>
      <c r="J46" s="159">
        <f t="shared" si="13"/>
        <v>23.248398268286167</v>
      </c>
      <c r="K46" s="159">
        <v>120</v>
      </c>
      <c r="L46" s="159">
        <v>65.644739999999999</v>
      </c>
      <c r="M46" s="159">
        <v>65.644739999999999</v>
      </c>
      <c r="N46" s="285">
        <f t="shared" si="19"/>
        <v>58.934236266339205</v>
      </c>
      <c r="O46" s="285">
        <f t="shared" si="20"/>
        <v>58.934236266339205</v>
      </c>
      <c r="P46" s="291">
        <f t="shared" si="21"/>
        <v>272.004167383104</v>
      </c>
      <c r="Q46" s="291">
        <f t="shared" si="22"/>
        <v>272.004167383104</v>
      </c>
      <c r="R46" s="291">
        <f t="shared" si="23"/>
        <v>22.667013948592004</v>
      </c>
      <c r="S46" s="291">
        <f t="shared" si="24"/>
        <v>22.667013948592004</v>
      </c>
      <c r="T46" s="159">
        <v>150</v>
      </c>
      <c r="U46" s="159">
        <v>150</v>
      </c>
    </row>
    <row r="47" spans="1:21" s="94" customFormat="1" x14ac:dyDescent="0.4">
      <c r="A47" s="92">
        <v>2082</v>
      </c>
      <c r="B47" s="92" t="s">
        <v>28</v>
      </c>
      <c r="C47" s="159">
        <v>5249.380548000001</v>
      </c>
      <c r="D47" s="159">
        <f>SUM(C47*0.06)+C47</f>
        <v>5564.343380880001</v>
      </c>
      <c r="E47" s="159">
        <f t="shared" si="16"/>
        <v>1284.0891193501488</v>
      </c>
      <c r="F47" s="159">
        <f t="shared" si="17"/>
        <v>28.535313763336642</v>
      </c>
      <c r="G47" s="159">
        <f t="shared" si="11"/>
        <v>5953.8474175416013</v>
      </c>
      <c r="H47" s="159">
        <f t="shared" si="14"/>
        <v>5953.8474175416013</v>
      </c>
      <c r="I47" s="159">
        <f t="shared" si="12"/>
        <v>1373.9753577046595</v>
      </c>
      <c r="J47" s="159">
        <f t="shared" si="13"/>
        <v>30.532785726770211</v>
      </c>
      <c r="K47" s="159">
        <v>120</v>
      </c>
      <c r="L47" s="159">
        <v>65.644739999999999</v>
      </c>
      <c r="M47" s="159">
        <v>65.644739999999999</v>
      </c>
      <c r="N47" s="285">
        <f t="shared" si="19"/>
        <v>77.400016428040814</v>
      </c>
      <c r="O47" s="285">
        <f t="shared" si="20"/>
        <v>77.400016428040814</v>
      </c>
      <c r="P47" s="291">
        <f t="shared" si="21"/>
        <v>357.23084505249608</v>
      </c>
      <c r="Q47" s="291">
        <f t="shared" si="22"/>
        <v>357.23084505249608</v>
      </c>
      <c r="R47" s="291">
        <f t="shared" si="23"/>
        <v>29.769237087708007</v>
      </c>
      <c r="S47" s="291">
        <f t="shared" si="24"/>
        <v>29.769237087708007</v>
      </c>
      <c r="T47" s="159">
        <v>190</v>
      </c>
      <c r="U47" s="159">
        <v>190</v>
      </c>
    </row>
    <row r="48" spans="1:21" s="94" customFormat="1" x14ac:dyDescent="0.4">
      <c r="A48" s="92">
        <v>3048</v>
      </c>
      <c r="B48" s="93" t="s">
        <v>63</v>
      </c>
      <c r="C48" s="159">
        <v>6933.9582</v>
      </c>
      <c r="D48" s="159">
        <f>+C48*0.06+C48</f>
        <v>7349.9956920000004</v>
      </c>
      <c r="E48" s="159">
        <f t="shared" si="16"/>
        <v>1696.1658994299955</v>
      </c>
      <c r="F48" s="159">
        <f t="shared" si="17"/>
        <v>37.69257554288879</v>
      </c>
      <c r="G48" s="159">
        <f t="shared" si="11"/>
        <v>7864.4953904400008</v>
      </c>
      <c r="H48" s="159">
        <f t="shared" si="14"/>
        <v>7864.4953904400008</v>
      </c>
      <c r="I48" s="159">
        <f t="shared" si="12"/>
        <v>1814.8975123900952</v>
      </c>
      <c r="J48" s="159">
        <f t="shared" si="13"/>
        <v>40.331055830891003</v>
      </c>
      <c r="K48" s="159">
        <v>120</v>
      </c>
      <c r="L48" s="159">
        <v>65.644739999999999</v>
      </c>
      <c r="M48" s="159">
        <v>65.644739999999999</v>
      </c>
      <c r="N48" s="285">
        <f t="shared" si="19"/>
        <v>102.23844007572001</v>
      </c>
      <c r="O48" s="285">
        <f t="shared" si="20"/>
        <v>102.23844007572001</v>
      </c>
      <c r="P48" s="291">
        <f t="shared" si="21"/>
        <v>471.86972342640001</v>
      </c>
      <c r="Q48" s="291">
        <f t="shared" si="22"/>
        <v>471.86972342640001</v>
      </c>
      <c r="R48" s="291">
        <f t="shared" si="23"/>
        <v>39.322476952200006</v>
      </c>
      <c r="S48" s="291">
        <f t="shared" si="24"/>
        <v>39.322476952200006</v>
      </c>
      <c r="T48" s="159"/>
      <c r="U48" s="159"/>
    </row>
    <row r="49" spans="1:21" s="94" customFormat="1" x14ac:dyDescent="0.4">
      <c r="A49" s="92">
        <v>3052</v>
      </c>
      <c r="B49" s="93" t="s">
        <v>64</v>
      </c>
      <c r="C49" s="159">
        <v>7626.5727999999999</v>
      </c>
      <c r="D49" s="159">
        <f>+C49*0.06+C49</f>
        <v>8084.1671679999999</v>
      </c>
      <c r="E49" s="159">
        <f t="shared" si="16"/>
        <v>1865.5913894722266</v>
      </c>
      <c r="F49" s="159">
        <f t="shared" si="17"/>
        <v>41.457586432716148</v>
      </c>
      <c r="G49" s="159">
        <f t="shared" si="11"/>
        <v>8650.0588697599997</v>
      </c>
      <c r="H49" s="159">
        <f t="shared" si="14"/>
        <v>8650.0588697599997</v>
      </c>
      <c r="I49" s="159">
        <f t="shared" si="12"/>
        <v>1996.1827867352824</v>
      </c>
      <c r="J49" s="159">
        <f t="shared" si="13"/>
        <v>44.359617483006275</v>
      </c>
      <c r="K49" s="159">
        <v>120</v>
      </c>
      <c r="L49" s="159">
        <v>65.644739999999999</v>
      </c>
      <c r="M49" s="159">
        <v>65.644739999999999</v>
      </c>
      <c r="N49" s="285">
        <f t="shared" si="19"/>
        <v>112.45076530687999</v>
      </c>
      <c r="O49" s="285">
        <f t="shared" si="20"/>
        <v>112.45076530687999</v>
      </c>
      <c r="P49" s="291">
        <f t="shared" si="21"/>
        <v>519.00353218559997</v>
      </c>
      <c r="Q49" s="291">
        <f t="shared" si="22"/>
        <v>519.00353218559997</v>
      </c>
      <c r="R49" s="291">
        <f t="shared" si="23"/>
        <v>43.250294348799997</v>
      </c>
      <c r="S49" s="291">
        <f t="shared" si="24"/>
        <v>43.250294348799997</v>
      </c>
      <c r="T49" s="159"/>
      <c r="U49" s="159"/>
    </row>
    <row r="50" spans="1:21" s="94" customFormat="1" ht="52.5" x14ac:dyDescent="0.4">
      <c r="A50" s="92">
        <v>1000</v>
      </c>
      <c r="B50" s="93" t="s">
        <v>35</v>
      </c>
      <c r="C50" s="159"/>
      <c r="D50" s="159"/>
      <c r="E50" s="159"/>
      <c r="F50" s="159"/>
      <c r="G50" s="64">
        <f>SUM(20*45)*4.3333</f>
        <v>3899.9700000000003</v>
      </c>
      <c r="H50" s="64">
        <f>SUM(20*45)*4.3333</f>
        <v>3899.9700000000003</v>
      </c>
      <c r="I50" s="159">
        <f t="shared" si="12"/>
        <v>900</v>
      </c>
      <c r="J50" s="159">
        <f t="shared" si="13"/>
        <v>20</v>
      </c>
      <c r="K50" s="159">
        <v>120</v>
      </c>
      <c r="L50" s="159">
        <v>65.644739999999999</v>
      </c>
      <c r="M50" s="159">
        <v>65.644739999999999</v>
      </c>
      <c r="N50" s="287">
        <f t="shared" si="19"/>
        <v>50.69961</v>
      </c>
      <c r="O50" s="287">
        <f t="shared" si="20"/>
        <v>50.69961</v>
      </c>
      <c r="P50" s="159">
        <f t="shared" si="21"/>
        <v>233.9982</v>
      </c>
      <c r="Q50" s="159">
        <f t="shared" si="22"/>
        <v>233.9982</v>
      </c>
      <c r="R50" s="159">
        <f t="shared" si="23"/>
        <v>19.499850000000002</v>
      </c>
      <c r="S50" s="159">
        <f t="shared" si="24"/>
        <v>19.499850000000002</v>
      </c>
      <c r="T50" s="159"/>
      <c r="U50" s="159"/>
    </row>
    <row r="51" spans="1:21" s="94" customFormat="1" x14ac:dyDescent="0.4">
      <c r="A51" s="92">
        <v>2089</v>
      </c>
      <c r="B51" s="92" t="s">
        <v>62</v>
      </c>
      <c r="C51" s="159">
        <v>6611.5882439999996</v>
      </c>
      <c r="D51" s="159">
        <f>SUM(C51*0.06)+C51</f>
        <v>7008.2835386399993</v>
      </c>
      <c r="E51" s="159">
        <f t="shared" ref="E51" si="29">+D51/4.3333</f>
        <v>1617.3086420603233</v>
      </c>
      <c r="F51" s="159">
        <f t="shared" ref="F51" si="30">+E51/45</f>
        <v>35.940192045784961</v>
      </c>
      <c r="G51" s="159">
        <f t="shared" si="11"/>
        <v>7498.8633863447994</v>
      </c>
      <c r="H51" s="159">
        <f t="shared" si="14"/>
        <v>7498.8633863447994</v>
      </c>
      <c r="I51" s="159">
        <f>+H51/4.3333</f>
        <v>1730.5202470045458</v>
      </c>
      <c r="J51" s="159">
        <f t="shared" si="13"/>
        <v>38.456005488989909</v>
      </c>
      <c r="K51" s="159"/>
      <c r="L51" s="159"/>
      <c r="M51" s="159"/>
      <c r="N51" s="159"/>
      <c r="O51" s="159"/>
      <c r="P51" s="159"/>
      <c r="Q51" s="159"/>
      <c r="R51" s="159">
        <f>+H51*0.03</f>
        <v>224.96590159034398</v>
      </c>
      <c r="S51" s="159"/>
      <c r="T51" s="159">
        <v>252</v>
      </c>
      <c r="U51" s="159">
        <v>252</v>
      </c>
    </row>
    <row r="52" spans="1:21" s="94" customFormat="1" ht="27" customHeight="1" x14ac:dyDescent="0.4">
      <c r="A52" s="92">
        <v>2139</v>
      </c>
      <c r="B52" s="180" t="s">
        <v>178</v>
      </c>
      <c r="C52" s="159">
        <v>6611.5882439999996</v>
      </c>
      <c r="D52" s="159">
        <f>SUM(C52*0.06)+C52</f>
        <v>7008.2835386399993</v>
      </c>
      <c r="E52" s="159">
        <f>+D52/4.3333</f>
        <v>1617.3086420603233</v>
      </c>
      <c r="F52" s="159">
        <f>+E52/45</f>
        <v>35.940192045784961</v>
      </c>
      <c r="G52" s="159">
        <f t="shared" si="11"/>
        <v>7498.8633863447994</v>
      </c>
      <c r="H52" s="159">
        <f t="shared" si="14"/>
        <v>7498.8633863447994</v>
      </c>
      <c r="I52" s="159">
        <f>+H52/4.3333</f>
        <v>1730.5202470045458</v>
      </c>
      <c r="J52" s="159">
        <f t="shared" si="13"/>
        <v>38.456005488989909</v>
      </c>
      <c r="K52" s="159"/>
      <c r="L52" s="159">
        <v>225.75</v>
      </c>
      <c r="M52" s="159"/>
      <c r="N52" s="159"/>
      <c r="O52" s="159"/>
      <c r="P52" s="159"/>
      <c r="Q52" s="159"/>
      <c r="R52" s="159">
        <f>+H52*0.015</f>
        <v>112.48295079517199</v>
      </c>
      <c r="S52" s="159"/>
      <c r="T52" s="159">
        <v>252</v>
      </c>
      <c r="U52" s="159">
        <v>252</v>
      </c>
    </row>
    <row r="53" spans="1:21" ht="30.75" thickBot="1" x14ac:dyDescent="0.45">
      <c r="A53" s="69"/>
      <c r="B53" s="75" t="s">
        <v>107</v>
      </c>
      <c r="S53" s="70"/>
      <c r="T53" s="70"/>
      <c r="U53" s="70"/>
    </row>
    <row r="54" spans="1:21" x14ac:dyDescent="0.4">
      <c r="A54" s="69"/>
      <c r="B54" s="214" t="s">
        <v>49</v>
      </c>
      <c r="C54" s="206" t="s">
        <v>109</v>
      </c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70"/>
      <c r="T54" s="70"/>
      <c r="U54" s="70"/>
    </row>
    <row r="55" spans="1:21" ht="27" thickBot="1" x14ac:dyDescent="0.45">
      <c r="A55" s="69"/>
      <c r="B55" s="215"/>
      <c r="C55" s="208" t="s">
        <v>190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9"/>
      <c r="S55" s="70"/>
      <c r="T55" s="70"/>
      <c r="U55" s="70"/>
    </row>
    <row r="56" spans="1:21" x14ac:dyDescent="0.4">
      <c r="A56" s="69"/>
      <c r="B56" s="214" t="s">
        <v>108</v>
      </c>
      <c r="C56" s="216" t="s">
        <v>189</v>
      </c>
      <c r="D56" s="216"/>
      <c r="E56" s="216"/>
      <c r="F56" s="216"/>
      <c r="G56" s="216"/>
      <c r="H56" s="216"/>
      <c r="I56" s="216"/>
      <c r="J56" s="216"/>
      <c r="K56" s="216"/>
      <c r="L56" s="217"/>
      <c r="M56" s="217"/>
      <c r="N56" s="168"/>
      <c r="O56" s="168"/>
      <c r="P56" s="76"/>
      <c r="Q56" s="76"/>
      <c r="R56" s="77"/>
      <c r="S56" s="70"/>
      <c r="T56" s="70"/>
      <c r="U56" s="70"/>
    </row>
    <row r="57" spans="1:21" x14ac:dyDescent="0.4">
      <c r="A57" s="69"/>
      <c r="B57" s="218"/>
      <c r="C57" s="221" t="s">
        <v>204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2"/>
      <c r="S57" s="70"/>
      <c r="T57" s="70"/>
      <c r="U57" s="70"/>
    </row>
    <row r="58" spans="1:21" ht="48" customHeight="1" x14ac:dyDescent="0.4">
      <c r="A58" s="69"/>
      <c r="B58" s="218"/>
      <c r="C58" s="223" t="s">
        <v>55</v>
      </c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4"/>
      <c r="S58" s="70"/>
      <c r="T58" s="70"/>
      <c r="U58" s="70"/>
    </row>
    <row r="59" spans="1:21" ht="54" customHeight="1" thickBot="1" x14ac:dyDescent="0.45">
      <c r="A59" s="69"/>
      <c r="B59" s="215"/>
      <c r="C59" s="225" t="s">
        <v>59</v>
      </c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6"/>
      <c r="S59" s="70"/>
      <c r="T59" s="70"/>
      <c r="U59" s="70"/>
    </row>
    <row r="60" spans="1:21" ht="27" thickBot="1" x14ac:dyDescent="0.45">
      <c r="A60" s="69"/>
      <c r="B60" s="78" t="s">
        <v>194</v>
      </c>
      <c r="C60" s="212" t="s">
        <v>145</v>
      </c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3"/>
      <c r="S60" s="70"/>
      <c r="T60" s="70"/>
      <c r="U60" s="70"/>
    </row>
    <row r="61" spans="1:21" ht="50.25" customHeight="1" thickBot="1" x14ac:dyDescent="0.45">
      <c r="A61" s="69"/>
      <c r="B61" s="73" t="s">
        <v>52</v>
      </c>
      <c r="C61" s="210" t="s">
        <v>146</v>
      </c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1"/>
      <c r="S61" s="70"/>
      <c r="T61" s="70"/>
      <c r="U61" s="70"/>
    </row>
    <row r="62" spans="1:21" ht="26.25" customHeight="1" thickBot="1" x14ac:dyDescent="0.45">
      <c r="A62" s="69"/>
      <c r="B62" s="74" t="s">
        <v>57</v>
      </c>
      <c r="C62" s="210" t="s">
        <v>212</v>
      </c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1"/>
      <c r="S62" s="70"/>
      <c r="T62" s="70"/>
      <c r="U62" s="70"/>
    </row>
    <row r="63" spans="1:21" ht="37.5" customHeight="1" x14ac:dyDescent="0.4">
      <c r="B63" s="155" t="s">
        <v>46</v>
      </c>
    </row>
    <row r="64" spans="1:21" ht="53.25" customHeight="1" x14ac:dyDescent="0.4">
      <c r="B64" s="5" t="s">
        <v>47</v>
      </c>
      <c r="C64" s="25"/>
      <c r="D64" s="6" t="s">
        <v>97</v>
      </c>
      <c r="E64" s="142"/>
      <c r="F64" s="142"/>
      <c r="G64" s="6" t="s">
        <v>97</v>
      </c>
      <c r="H64" s="142"/>
      <c r="I64" s="142"/>
      <c r="J64" s="142"/>
    </row>
    <row r="65" spans="1:19" x14ac:dyDescent="0.4">
      <c r="B65" s="52" t="s">
        <v>48</v>
      </c>
      <c r="D65" s="50">
        <v>190</v>
      </c>
      <c r="E65" s="143"/>
      <c r="F65" s="143"/>
      <c r="G65" s="50">
        <v>190</v>
      </c>
      <c r="H65" s="143"/>
      <c r="I65" s="143"/>
      <c r="J65" s="143"/>
    </row>
    <row r="66" spans="1:19" ht="27" thickBot="1" x14ac:dyDescent="0.45">
      <c r="B66" s="53" t="s">
        <v>58</v>
      </c>
      <c r="D66" s="51">
        <v>90</v>
      </c>
      <c r="E66" s="143"/>
      <c r="F66" s="143"/>
      <c r="G66" s="51">
        <v>90</v>
      </c>
      <c r="H66" s="143"/>
      <c r="I66" s="143"/>
      <c r="J66" s="143"/>
    </row>
    <row r="67" spans="1:19" x14ac:dyDescent="0.4">
      <c r="A67" s="36"/>
      <c r="B67" s="238" t="s">
        <v>123</v>
      </c>
      <c r="C67" s="228" t="s">
        <v>128</v>
      </c>
      <c r="D67" s="228"/>
      <c r="E67" s="130"/>
      <c r="F67" s="130"/>
      <c r="G67" s="228" t="s">
        <v>128</v>
      </c>
      <c r="H67" s="228"/>
      <c r="I67" s="146"/>
      <c r="J67" s="161"/>
      <c r="K67" s="86"/>
      <c r="L67" s="86"/>
      <c r="M67" s="86"/>
      <c r="N67" s="166"/>
      <c r="O67" s="166"/>
      <c r="P67" s="86"/>
      <c r="Q67" s="86"/>
      <c r="R67" s="87"/>
      <c r="S67" s="35"/>
    </row>
    <row r="68" spans="1:19" x14ac:dyDescent="0.4">
      <c r="A68" s="36"/>
      <c r="B68" s="239"/>
      <c r="C68" s="229" t="s">
        <v>124</v>
      </c>
      <c r="D68" s="229"/>
      <c r="E68" s="131"/>
      <c r="F68" s="131"/>
      <c r="G68" s="229" t="s">
        <v>124</v>
      </c>
      <c r="H68" s="229"/>
      <c r="I68" s="147"/>
      <c r="J68" s="162"/>
      <c r="K68" s="88"/>
      <c r="L68" s="88"/>
      <c r="M68" s="88"/>
      <c r="N68" s="167"/>
      <c r="O68" s="167"/>
      <c r="P68" s="88"/>
      <c r="Q68" s="88"/>
      <c r="R68" s="89"/>
      <c r="S68" s="35"/>
    </row>
    <row r="69" spans="1:19" x14ac:dyDescent="0.4">
      <c r="A69" s="36"/>
      <c r="B69" s="239"/>
      <c r="C69" s="229" t="s">
        <v>125</v>
      </c>
      <c r="D69" s="229"/>
      <c r="E69" s="131"/>
      <c r="F69" s="131"/>
      <c r="G69" s="229" t="s">
        <v>125</v>
      </c>
      <c r="H69" s="229"/>
      <c r="I69" s="147"/>
      <c r="J69" s="162"/>
      <c r="K69" s="88"/>
      <c r="L69" s="88"/>
      <c r="M69" s="88"/>
      <c r="N69" s="167"/>
      <c r="O69" s="167"/>
      <c r="P69" s="88"/>
      <c r="Q69" s="88"/>
      <c r="R69" s="89"/>
      <c r="S69" s="35"/>
    </row>
    <row r="70" spans="1:19" x14ac:dyDescent="0.4">
      <c r="A70" s="36"/>
      <c r="B70" s="239"/>
      <c r="C70" s="241" t="s">
        <v>126</v>
      </c>
      <c r="D70" s="241"/>
      <c r="E70" s="132"/>
      <c r="F70" s="132"/>
      <c r="G70" s="241" t="s">
        <v>126</v>
      </c>
      <c r="H70" s="241"/>
      <c r="I70" s="148"/>
      <c r="J70" s="163"/>
      <c r="K70" s="84"/>
      <c r="L70" s="84"/>
      <c r="M70" s="84"/>
      <c r="N70" s="169"/>
      <c r="O70" s="169"/>
      <c r="P70" s="84"/>
      <c r="Q70" s="84"/>
      <c r="R70" s="85"/>
      <c r="S70" s="35"/>
    </row>
    <row r="71" spans="1:19" ht="27" thickBot="1" x14ac:dyDescent="0.45">
      <c r="A71" s="36"/>
      <c r="B71" s="240"/>
      <c r="C71" s="242" t="s">
        <v>127</v>
      </c>
      <c r="D71" s="242"/>
      <c r="E71" s="133"/>
      <c r="F71" s="133"/>
      <c r="G71" s="242" t="s">
        <v>127</v>
      </c>
      <c r="H71" s="242"/>
      <c r="I71" s="149"/>
      <c r="J71" s="164"/>
      <c r="K71" s="90"/>
      <c r="L71" s="90"/>
      <c r="M71" s="90"/>
      <c r="N71" s="90"/>
      <c r="O71" s="90"/>
      <c r="P71" s="90"/>
      <c r="Q71" s="90"/>
      <c r="R71" s="91"/>
      <c r="S71" s="35"/>
    </row>
    <row r="72" spans="1:19" ht="25.9" customHeight="1" thickBot="1" x14ac:dyDescent="0.45">
      <c r="A72" s="67"/>
      <c r="B72" s="74" t="s">
        <v>220</v>
      </c>
      <c r="C72" s="210" t="s">
        <v>221</v>
      </c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1"/>
    </row>
    <row r="73" spans="1:19" x14ac:dyDescent="0.4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5"/>
      <c r="L73" s="35"/>
      <c r="M73" s="35"/>
      <c r="N73" s="35"/>
      <c r="O73" s="35"/>
      <c r="P73" s="35"/>
    </row>
    <row r="74" spans="1:19" ht="25.9" customHeight="1" x14ac:dyDescent="0.4">
      <c r="A74" s="67"/>
      <c r="B74" s="67"/>
      <c r="C74" s="67"/>
      <c r="D74" s="67"/>
      <c r="E74" s="129"/>
      <c r="F74" s="129"/>
      <c r="G74" s="138"/>
      <c r="H74" s="138"/>
      <c r="I74" s="154"/>
      <c r="J74" s="169"/>
      <c r="K74" s="67"/>
      <c r="L74" s="67"/>
      <c r="M74" s="67"/>
      <c r="N74" s="169"/>
      <c r="O74" s="169"/>
      <c r="P74" s="67"/>
      <c r="Q74" s="67"/>
    </row>
    <row r="75" spans="1:19" ht="26.25" hidden="1" customHeight="1" x14ac:dyDescent="0.4">
      <c r="A75" s="67"/>
      <c r="B75" s="67"/>
      <c r="C75" s="67"/>
      <c r="D75" s="67"/>
      <c r="E75" s="129"/>
      <c r="F75" s="129"/>
      <c r="G75" s="138"/>
      <c r="H75" s="138"/>
      <c r="I75" s="154"/>
      <c r="J75" s="169"/>
      <c r="K75" s="67"/>
      <c r="L75" s="35"/>
      <c r="M75" s="35"/>
      <c r="N75" s="35"/>
      <c r="O75" s="35"/>
      <c r="P75" s="35"/>
    </row>
    <row r="76" spans="1:19" x14ac:dyDescent="0.4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5"/>
      <c r="L76" s="35"/>
      <c r="M76" s="35"/>
      <c r="N76" s="35"/>
      <c r="O76" s="35"/>
      <c r="P76" s="35"/>
    </row>
    <row r="77" spans="1:19" x14ac:dyDescent="0.4">
      <c r="A77" s="67"/>
      <c r="B77" s="67"/>
      <c r="C77" s="67"/>
      <c r="D77" s="67"/>
      <c r="E77" s="129"/>
      <c r="F77" s="129"/>
      <c r="G77" s="138"/>
      <c r="H77" s="138"/>
      <c r="I77" s="154"/>
      <c r="J77" s="169"/>
      <c r="K77" s="35"/>
      <c r="L77" s="35"/>
      <c r="M77" s="35"/>
      <c r="N77" s="35"/>
      <c r="O77" s="35"/>
      <c r="P77" s="35"/>
    </row>
    <row r="78" spans="1:19" x14ac:dyDescent="0.4">
      <c r="A78" s="33"/>
      <c r="B78" s="34"/>
      <c r="C78" s="34"/>
      <c r="D78" s="34"/>
      <c r="E78" s="34"/>
      <c r="F78" s="34"/>
      <c r="G78" s="34"/>
      <c r="H78" s="34"/>
      <c r="I78" s="34"/>
      <c r="J78" s="34"/>
      <c r="K78" s="35"/>
      <c r="L78" s="35"/>
      <c r="M78" s="35"/>
      <c r="N78" s="35"/>
      <c r="O78" s="35"/>
      <c r="P78" s="35"/>
    </row>
    <row r="79" spans="1:19" ht="26.25" customHeight="1" x14ac:dyDescent="0.4">
      <c r="A79" s="67"/>
      <c r="B79" s="67"/>
      <c r="C79" s="67"/>
      <c r="D79" s="67"/>
      <c r="E79" s="129"/>
      <c r="F79" s="129"/>
      <c r="G79" s="138"/>
      <c r="H79" s="138"/>
      <c r="I79" s="154"/>
      <c r="J79" s="169"/>
      <c r="K79" s="35"/>
      <c r="L79" s="35"/>
      <c r="M79" s="35"/>
      <c r="N79" s="35"/>
      <c r="O79" s="35"/>
      <c r="P79" s="35"/>
    </row>
    <row r="80" spans="1:19" x14ac:dyDescent="0.4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5"/>
      <c r="L80" s="35"/>
      <c r="M80" s="35"/>
      <c r="N80" s="35"/>
      <c r="O80" s="35"/>
      <c r="P80" s="35"/>
    </row>
    <row r="81" spans="1:16" ht="25.9" customHeight="1" x14ac:dyDescent="0.4">
      <c r="A81" s="81"/>
      <c r="B81" s="67"/>
      <c r="C81" s="67"/>
      <c r="D81" s="67"/>
      <c r="E81" s="129"/>
      <c r="F81" s="129"/>
      <c r="G81" s="138"/>
      <c r="H81" s="138"/>
      <c r="I81" s="154"/>
      <c r="J81" s="169"/>
      <c r="K81" s="35"/>
      <c r="L81" s="35"/>
      <c r="M81" s="35"/>
      <c r="N81" s="35"/>
      <c r="O81" s="35"/>
      <c r="P81" s="35"/>
    </row>
    <row r="82" spans="1:16" x14ac:dyDescent="0.4">
      <c r="A82" s="36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4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x14ac:dyDescent="0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x14ac:dyDescent="0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</sheetData>
  <sortState ref="A41:U42">
    <sortCondition ref="A41:A42"/>
  </sortState>
  <mergeCells count="27">
    <mergeCell ref="C72:R72"/>
    <mergeCell ref="G67:H67"/>
    <mergeCell ref="G68:H68"/>
    <mergeCell ref="G69:H69"/>
    <mergeCell ref="G70:H70"/>
    <mergeCell ref="G71:H71"/>
    <mergeCell ref="B67:B71"/>
    <mergeCell ref="C67:D67"/>
    <mergeCell ref="C68:D68"/>
    <mergeCell ref="C69:D69"/>
    <mergeCell ref="C70:D70"/>
    <mergeCell ref="C71:D71"/>
    <mergeCell ref="A1:U1"/>
    <mergeCell ref="C60:R60"/>
    <mergeCell ref="C61:R61"/>
    <mergeCell ref="C62:R62"/>
    <mergeCell ref="B54:B55"/>
    <mergeCell ref="C54:R54"/>
    <mergeCell ref="C55:R55"/>
    <mergeCell ref="B56:B59"/>
    <mergeCell ref="C56:M56"/>
    <mergeCell ref="C57:R57"/>
    <mergeCell ref="C58:R58"/>
    <mergeCell ref="C59:R59"/>
    <mergeCell ref="A2:U2"/>
    <mergeCell ref="D4:S4"/>
    <mergeCell ref="D5:S5"/>
  </mergeCells>
  <pageMargins left="0.25" right="0.25" top="0.75" bottom="0.75" header="0.3" footer="0.3"/>
  <pageSetup paperSize="9" scale="35" fitToHeight="0" orientation="landscape" r:id="rId1"/>
  <headerFooter>
    <oddHeader>&amp;C&amp;G</oddHeader>
    <oddFooter>&amp;CANNEXURE "H6"&amp;RPAGE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29"/>
  <sheetViews>
    <sheetView zoomScale="55" zoomScaleNormal="55" workbookViewId="0">
      <pane xSplit="4" ySplit="9" topLeftCell="G10" activePane="bottomRight" state="frozen"/>
      <selection pane="topRight" activeCell="G1" sqref="G1"/>
      <selection pane="bottomLeft" activeCell="A11" sqref="A11"/>
      <selection pane="bottomRight" activeCell="G10" sqref="G10"/>
    </sheetView>
  </sheetViews>
  <sheetFormatPr defaultColWidth="9.28515625" defaultRowHeight="26.25" x14ac:dyDescent="0.4"/>
  <cols>
    <col min="1" max="1" width="20.7109375" style="21" customWidth="1"/>
    <col min="2" max="2" width="98.7109375" style="15" customWidth="1"/>
    <col min="3" max="3" width="22.5703125" style="15" hidden="1" customWidth="1"/>
    <col min="4" max="6" width="22.28515625" style="15" hidden="1" customWidth="1"/>
    <col min="7" max="10" width="22.28515625" style="15" customWidth="1"/>
    <col min="11" max="19" width="17.7109375" style="15" customWidth="1"/>
    <col min="20" max="23" width="9.28515625" style="1" customWidth="1"/>
    <col min="24" max="25" width="9.28515625" style="1"/>
    <col min="26" max="26" width="22.7109375" style="1" customWidth="1"/>
    <col min="27" max="16384" width="9.28515625" style="1"/>
  </cols>
  <sheetData>
    <row r="1" spans="1:19" ht="47.25" thickBot="1" x14ac:dyDescent="0.75">
      <c r="A1" s="201" t="s">
        <v>135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67.5" customHeight="1" thickBot="1" x14ac:dyDescent="0.45">
      <c r="A2" s="252" t="s">
        <v>121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</row>
    <row r="4" spans="1:19" x14ac:dyDescent="0.4">
      <c r="A4" s="1"/>
      <c r="B4" s="26" t="s">
        <v>98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x14ac:dyDescent="0.4">
      <c r="A5" s="1"/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19" x14ac:dyDescent="0.4">
      <c r="A6" s="1"/>
      <c r="B6" s="26" t="s">
        <v>157</v>
      </c>
      <c r="D6" s="2">
        <f>SUM(99.41*0.05)+99.41</f>
        <v>104.3805</v>
      </c>
      <c r="E6" s="3"/>
      <c r="F6" s="3"/>
      <c r="G6" s="2">
        <f>SUM(99.41*0.05)+99.41</f>
        <v>104.3805</v>
      </c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</row>
    <row r="7" spans="1:19" x14ac:dyDescent="0.4">
      <c r="A7" s="1"/>
      <c r="B7" s="26" t="s">
        <v>158</v>
      </c>
      <c r="D7" s="2">
        <f>SUM(180.52*0.05)+180.52</f>
        <v>189.54600000000002</v>
      </c>
      <c r="E7" s="3"/>
      <c r="F7" s="3"/>
      <c r="G7" s="2">
        <f>SUM(180.52*0.05)+180.52</f>
        <v>189.54600000000002</v>
      </c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</row>
    <row r="9" spans="1:19" s="20" customFormat="1" ht="126" x14ac:dyDescent="0.25">
      <c r="A9" s="144" t="s">
        <v>0</v>
      </c>
      <c r="B9" s="17" t="s">
        <v>60</v>
      </c>
      <c r="C9" s="17" t="s">
        <v>89</v>
      </c>
      <c r="D9" s="17" t="s">
        <v>172</v>
      </c>
      <c r="E9" s="16" t="s">
        <v>170</v>
      </c>
      <c r="F9" s="16" t="s">
        <v>171</v>
      </c>
      <c r="G9" s="16" t="s">
        <v>215</v>
      </c>
      <c r="H9" s="16" t="s">
        <v>188</v>
      </c>
      <c r="I9" s="16" t="s">
        <v>174</v>
      </c>
      <c r="J9" s="16" t="s">
        <v>195</v>
      </c>
      <c r="K9" s="17" t="s">
        <v>173</v>
      </c>
      <c r="L9" s="17" t="s">
        <v>176</v>
      </c>
      <c r="M9" s="17" t="s">
        <v>177</v>
      </c>
      <c r="N9" s="17" t="s">
        <v>183</v>
      </c>
      <c r="O9" s="17" t="s">
        <v>184</v>
      </c>
      <c r="P9" s="17" t="s">
        <v>185</v>
      </c>
      <c r="Q9" s="17" t="s">
        <v>186</v>
      </c>
      <c r="R9" s="17" t="s">
        <v>182</v>
      </c>
      <c r="S9" s="17" t="s">
        <v>187</v>
      </c>
    </row>
    <row r="10" spans="1:19" s="94" customFormat="1" x14ac:dyDescent="0.4">
      <c r="A10" s="284">
        <v>3089</v>
      </c>
      <c r="B10" s="180" t="s">
        <v>203</v>
      </c>
      <c r="C10" s="285"/>
      <c r="D10" s="285"/>
      <c r="E10" s="64"/>
      <c r="F10" s="64"/>
      <c r="G10" s="64">
        <f>SUM(37.49*45)*4.3333</f>
        <v>7310.4937650000011</v>
      </c>
      <c r="H10" s="64">
        <f>SUM(37.49*45)*4.3333</f>
        <v>7310.4937650000011</v>
      </c>
      <c r="I10" s="64">
        <f>+H10/4.3333</f>
        <v>1687.0500000000002</v>
      </c>
      <c r="J10" s="64">
        <f>+I10/45</f>
        <v>37.49</v>
      </c>
      <c r="K10" s="64">
        <v>120</v>
      </c>
      <c r="L10" s="64">
        <v>27.836130000000001</v>
      </c>
      <c r="M10" s="64">
        <v>79.323509999999999</v>
      </c>
      <c r="N10" s="285">
        <f>+G10*0.013</f>
        <v>95.036418945000008</v>
      </c>
      <c r="O10" s="285">
        <f>+G10*0.013</f>
        <v>95.036418945000008</v>
      </c>
      <c r="P10" s="285">
        <f>+G10*0.06</f>
        <v>438.62962590000006</v>
      </c>
      <c r="Q10" s="285">
        <f>+G10*0.06</f>
        <v>438.62962590000006</v>
      </c>
      <c r="R10" s="285">
        <f t="shared" ref="R10:R34" si="0">+H10*0.005</f>
        <v>36.552468825000005</v>
      </c>
      <c r="S10" s="285">
        <f t="shared" ref="S10:S34" si="1">+H10*0.005</f>
        <v>36.552468825000005</v>
      </c>
    </row>
    <row r="11" spans="1:19" s="94" customFormat="1" x14ac:dyDescent="0.4">
      <c r="A11" s="288">
        <v>2002</v>
      </c>
      <c r="B11" s="289" t="s">
        <v>3</v>
      </c>
      <c r="C11" s="64">
        <v>2209.3346799999999</v>
      </c>
      <c r="D11" s="64">
        <f>SUM(C11*0.06)+C11</f>
        <v>2341.8947607999999</v>
      </c>
      <c r="E11" s="64">
        <f>+D11/4.3333</f>
        <v>540.44140973392098</v>
      </c>
      <c r="F11" s="64">
        <f t="shared" ref="F11" si="2">E11/45</f>
        <v>12.009809105198244</v>
      </c>
      <c r="G11" s="64">
        <f>SUM(D11*0.06)+D11</f>
        <v>2482.4084464479997</v>
      </c>
      <c r="H11" s="64">
        <f>SUM(20*45)*4.3333</f>
        <v>3899.9700000000003</v>
      </c>
      <c r="I11" s="64">
        <f>+H11/4.3333</f>
        <v>900</v>
      </c>
      <c r="J11" s="64">
        <f>+I11/45</f>
        <v>20</v>
      </c>
      <c r="K11" s="64">
        <v>120</v>
      </c>
      <c r="L11" s="64">
        <v>27.836130000000001</v>
      </c>
      <c r="M11" s="64">
        <v>79.323509999999999</v>
      </c>
      <c r="N11" s="285">
        <f t="shared" ref="N11:N26" si="3">+G11*0.013</f>
        <v>32.271309803823996</v>
      </c>
      <c r="O11" s="285">
        <f t="shared" ref="O11:O26" si="4">+G11*0.013</f>
        <v>32.271309803823996</v>
      </c>
      <c r="P11" s="285">
        <f t="shared" ref="P11:P26" si="5">+G11*0.06</f>
        <v>148.94450678687997</v>
      </c>
      <c r="Q11" s="285">
        <f t="shared" ref="Q11:Q26" si="6">+G11*0.06</f>
        <v>148.94450678687997</v>
      </c>
      <c r="R11" s="285">
        <f t="shared" ref="R11:R26" si="7">+H11*0.005</f>
        <v>19.499850000000002</v>
      </c>
      <c r="S11" s="285">
        <f t="shared" ref="S11:S26" si="8">+H11*0.005</f>
        <v>19.499850000000002</v>
      </c>
    </row>
    <row r="12" spans="1:19" s="94" customFormat="1" x14ac:dyDescent="0.4">
      <c r="A12" s="288">
        <v>2004</v>
      </c>
      <c r="B12" s="289" t="s">
        <v>1</v>
      </c>
      <c r="C12" s="64">
        <v>2840.5731599999999</v>
      </c>
      <c r="D12" s="64">
        <f t="shared" ref="D12:D62" si="9">SUM(C12*0.06)+C12</f>
        <v>3011.0075495999999</v>
      </c>
      <c r="E12" s="64">
        <f t="shared" ref="E12:E18" si="10">+D12/4.3333</f>
        <v>694.85324108646978</v>
      </c>
      <c r="F12" s="64">
        <f t="shared" ref="F12:F18" si="11">E12/45</f>
        <v>15.441183135254883</v>
      </c>
      <c r="G12" s="64">
        <f t="shared" ref="G12:G63" si="12">SUM(D12*0.06)+D12</f>
        <v>3191.6680025759997</v>
      </c>
      <c r="H12" s="64">
        <f>SUM(20*45)*4.3333</f>
        <v>3899.9700000000003</v>
      </c>
      <c r="I12" s="64">
        <f t="shared" ref="I12:I63" si="13">+H12/4.3333</f>
        <v>900</v>
      </c>
      <c r="J12" s="64">
        <f t="shared" ref="J12:J63" si="14">+I12/45</f>
        <v>20</v>
      </c>
      <c r="K12" s="64">
        <v>120</v>
      </c>
      <c r="L12" s="64">
        <v>27.836130000000001</v>
      </c>
      <c r="M12" s="64">
        <v>79.323509999999999</v>
      </c>
      <c r="N12" s="285">
        <f t="shared" si="3"/>
        <v>41.491684033487992</v>
      </c>
      <c r="O12" s="285">
        <f t="shared" si="4"/>
        <v>41.491684033487992</v>
      </c>
      <c r="P12" s="285">
        <f t="shared" si="5"/>
        <v>191.50008015455998</v>
      </c>
      <c r="Q12" s="285">
        <f t="shared" si="6"/>
        <v>191.50008015455998</v>
      </c>
      <c r="R12" s="285">
        <f t="shared" si="7"/>
        <v>19.499850000000002</v>
      </c>
      <c r="S12" s="285">
        <f t="shared" si="8"/>
        <v>19.499850000000002</v>
      </c>
    </row>
    <row r="13" spans="1:19" s="94" customFormat="1" x14ac:dyDescent="0.4">
      <c r="A13" s="288">
        <v>2006</v>
      </c>
      <c r="B13" s="289" t="s">
        <v>2</v>
      </c>
      <c r="C13" s="64">
        <v>4734.2886000000008</v>
      </c>
      <c r="D13" s="64">
        <f t="shared" si="9"/>
        <v>5018.3459160000011</v>
      </c>
      <c r="E13" s="64">
        <f t="shared" si="10"/>
        <v>1158.0887351441168</v>
      </c>
      <c r="F13" s="64">
        <f t="shared" si="11"/>
        <v>25.735305225424817</v>
      </c>
      <c r="G13" s="64">
        <f t="shared" si="12"/>
        <v>5319.446670960001</v>
      </c>
      <c r="H13" s="64">
        <f t="shared" ref="H13:H61" si="15">SUM(D13*0.06)+D13</f>
        <v>5319.446670960001</v>
      </c>
      <c r="I13" s="64">
        <f t="shared" si="13"/>
        <v>1227.5740592527636</v>
      </c>
      <c r="J13" s="64">
        <f t="shared" si="14"/>
        <v>27.279423538950304</v>
      </c>
      <c r="K13" s="64">
        <v>120</v>
      </c>
      <c r="L13" s="64">
        <v>27.836130000000001</v>
      </c>
      <c r="M13" s="64">
        <v>79.323509999999999</v>
      </c>
      <c r="N13" s="285">
        <f t="shared" si="3"/>
        <v>69.152806722480008</v>
      </c>
      <c r="O13" s="285">
        <f t="shared" si="4"/>
        <v>69.152806722480008</v>
      </c>
      <c r="P13" s="285">
        <f t="shared" si="5"/>
        <v>319.16680025760007</v>
      </c>
      <c r="Q13" s="285">
        <f t="shared" si="6"/>
        <v>319.16680025760007</v>
      </c>
      <c r="R13" s="285">
        <f t="shared" si="7"/>
        <v>26.597233354800007</v>
      </c>
      <c r="S13" s="285">
        <f t="shared" si="8"/>
        <v>26.597233354800007</v>
      </c>
    </row>
    <row r="14" spans="1:19" s="94" customFormat="1" x14ac:dyDescent="0.4">
      <c r="A14" s="288">
        <v>3036</v>
      </c>
      <c r="B14" s="180" t="s">
        <v>199</v>
      </c>
      <c r="C14" s="64">
        <v>1077.464984</v>
      </c>
      <c r="D14" s="64">
        <f>SUM(C14*0.06)+C14</f>
        <v>1142.11288304</v>
      </c>
      <c r="E14" s="64">
        <f>+D14/4.3333</f>
        <v>263.5665389056839</v>
      </c>
      <c r="F14" s="64">
        <f>E14/45</f>
        <v>5.8570341979040865</v>
      </c>
      <c r="G14" s="64">
        <f>SUM(D14*0.06)+D14</f>
        <v>1210.6396560224</v>
      </c>
      <c r="H14" s="64">
        <f t="shared" ref="H14:H60" si="16"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>
        <v>27.836130000000001</v>
      </c>
      <c r="M14" s="64">
        <v>66.802260000000004</v>
      </c>
      <c r="N14" s="285">
        <f t="shared" si="3"/>
        <v>15.738315528291199</v>
      </c>
      <c r="O14" s="285">
        <f t="shared" si="4"/>
        <v>15.738315528291199</v>
      </c>
      <c r="P14" s="285">
        <f t="shared" si="5"/>
        <v>72.638379361343993</v>
      </c>
      <c r="Q14" s="285">
        <f t="shared" si="6"/>
        <v>72.638379361343993</v>
      </c>
      <c r="R14" s="285">
        <f t="shared" si="7"/>
        <v>19.499850000000002</v>
      </c>
      <c r="S14" s="285">
        <f t="shared" si="8"/>
        <v>19.499850000000002</v>
      </c>
    </row>
    <row r="15" spans="1:19" s="94" customFormat="1" x14ac:dyDescent="0.4">
      <c r="A15" s="288">
        <v>3034</v>
      </c>
      <c r="B15" s="180" t="s">
        <v>200</v>
      </c>
      <c r="C15" s="64">
        <v>1657.6358439999999</v>
      </c>
      <c r="D15" s="64">
        <f>SUM(C15*0.06)+C15</f>
        <v>1757.0939946399999</v>
      </c>
      <c r="E15" s="64">
        <f>+D15/4.3333</f>
        <v>405.48634865806656</v>
      </c>
      <c r="F15" s="64">
        <f>E15/45</f>
        <v>9.0108077479570348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>+I15/45</f>
        <v>25.05</v>
      </c>
      <c r="K15" s="64">
        <v>120</v>
      </c>
      <c r="L15" s="64">
        <v>27.836130000000001</v>
      </c>
      <c r="M15" s="64">
        <v>66.802260000000004</v>
      </c>
      <c r="N15" s="285">
        <f t="shared" si="3"/>
        <v>63.501261525000004</v>
      </c>
      <c r="O15" s="285">
        <f t="shared" si="4"/>
        <v>63.501261525000004</v>
      </c>
      <c r="P15" s="285">
        <f t="shared" si="5"/>
        <v>293.08274550000004</v>
      </c>
      <c r="Q15" s="285">
        <f t="shared" si="6"/>
        <v>293.08274550000004</v>
      </c>
      <c r="R15" s="285">
        <f t="shared" si="7"/>
        <v>24.423562125000004</v>
      </c>
      <c r="S15" s="285">
        <f t="shared" si="8"/>
        <v>24.423562125000004</v>
      </c>
    </row>
    <row r="16" spans="1:19" s="94" customFormat="1" ht="27" customHeight="1" x14ac:dyDescent="0.4">
      <c r="A16" s="288">
        <v>3020</v>
      </c>
      <c r="B16" s="286" t="s">
        <v>201</v>
      </c>
      <c r="C16" s="64">
        <v>2625.9543239999998</v>
      </c>
      <c r="D16" s="64">
        <f>SUM(C16*0.06)+C16</f>
        <v>2783.5115834399999</v>
      </c>
      <c r="E16" s="64">
        <f t="shared" si="10"/>
        <v>642.35376813052403</v>
      </c>
      <c r="F16" s="64">
        <f t="shared" si="11"/>
        <v>14.274528180678312</v>
      </c>
      <c r="G16" s="64">
        <f t="shared" si="12"/>
        <v>2950.5222784463999</v>
      </c>
      <c r="H16" s="64">
        <f t="shared" ref="G16:H22" si="17">SUM(20*45)*4.3333</f>
        <v>3899.9700000000003</v>
      </c>
      <c r="I16" s="64">
        <f t="shared" si="13"/>
        <v>900</v>
      </c>
      <c r="J16" s="64">
        <f t="shared" si="14"/>
        <v>20</v>
      </c>
      <c r="K16" s="64">
        <v>120</v>
      </c>
      <c r="L16" s="64">
        <v>27.836130000000001</v>
      </c>
      <c r="M16" s="64">
        <v>66.802260000000004</v>
      </c>
      <c r="N16" s="285">
        <f t="shared" si="3"/>
        <v>38.356789619803195</v>
      </c>
      <c r="O16" s="285">
        <f t="shared" si="4"/>
        <v>38.356789619803195</v>
      </c>
      <c r="P16" s="285">
        <f t="shared" si="5"/>
        <v>177.03133670678397</v>
      </c>
      <c r="Q16" s="285">
        <f t="shared" si="6"/>
        <v>177.03133670678397</v>
      </c>
      <c r="R16" s="285">
        <f t="shared" si="7"/>
        <v>19.499850000000002</v>
      </c>
      <c r="S16" s="285">
        <f t="shared" si="8"/>
        <v>19.499850000000002</v>
      </c>
    </row>
    <row r="17" spans="1:19" s="94" customFormat="1" x14ac:dyDescent="0.4">
      <c r="A17" s="288">
        <v>3014</v>
      </c>
      <c r="B17" s="180" t="s">
        <v>202</v>
      </c>
      <c r="C17" s="64">
        <v>2931.2252080000003</v>
      </c>
      <c r="D17" s="64">
        <f t="shared" si="9"/>
        <v>3107.0987204800003</v>
      </c>
      <c r="E17" s="64">
        <f t="shared" si="10"/>
        <v>717.0282972515173</v>
      </c>
      <c r="F17" s="64">
        <f t="shared" si="11"/>
        <v>15.933962161144828</v>
      </c>
      <c r="G17" s="64">
        <f t="shared" si="12"/>
        <v>3293.5246437088003</v>
      </c>
      <c r="H17" s="64">
        <f t="shared" si="17"/>
        <v>3899.9700000000003</v>
      </c>
      <c r="I17" s="64">
        <f t="shared" si="13"/>
        <v>900</v>
      </c>
      <c r="J17" s="64">
        <f t="shared" si="14"/>
        <v>20</v>
      </c>
      <c r="K17" s="64">
        <v>120</v>
      </c>
      <c r="L17" s="64">
        <v>27.836130000000001</v>
      </c>
      <c r="M17" s="64">
        <v>66.802260000000004</v>
      </c>
      <c r="N17" s="285">
        <f t="shared" si="3"/>
        <v>42.815820368214403</v>
      </c>
      <c r="O17" s="285">
        <f t="shared" si="4"/>
        <v>42.815820368214403</v>
      </c>
      <c r="P17" s="285">
        <f t="shared" si="5"/>
        <v>197.61147862252801</v>
      </c>
      <c r="Q17" s="285">
        <f t="shared" si="6"/>
        <v>197.61147862252801</v>
      </c>
      <c r="R17" s="285">
        <f t="shared" si="7"/>
        <v>19.499850000000002</v>
      </c>
      <c r="S17" s="285">
        <f t="shared" si="8"/>
        <v>19.499850000000002</v>
      </c>
    </row>
    <row r="18" spans="1:19" s="94" customFormat="1" x14ac:dyDescent="0.4">
      <c r="A18" s="288">
        <v>3022</v>
      </c>
      <c r="B18" s="289" t="s">
        <v>4</v>
      </c>
      <c r="C18" s="64">
        <v>1966.311236</v>
      </c>
      <c r="D18" s="64">
        <f t="shared" si="9"/>
        <v>2084.2899101600001</v>
      </c>
      <c r="E18" s="64">
        <f t="shared" si="10"/>
        <v>480.99367921907088</v>
      </c>
      <c r="F18" s="64">
        <f t="shared" si="11"/>
        <v>10.688748427090465</v>
      </c>
      <c r="G18" s="64">
        <f t="shared" si="12"/>
        <v>2209.3473047696002</v>
      </c>
      <c r="H18" s="64">
        <f t="shared" si="17"/>
        <v>3899.9700000000003</v>
      </c>
      <c r="I18" s="64">
        <f t="shared" si="13"/>
        <v>900</v>
      </c>
      <c r="J18" s="64">
        <f t="shared" si="14"/>
        <v>20</v>
      </c>
      <c r="K18" s="64">
        <v>120</v>
      </c>
      <c r="L18" s="64">
        <v>27.836130000000001</v>
      </c>
      <c r="M18" s="64">
        <v>66.802260000000004</v>
      </c>
      <c r="N18" s="285">
        <f t="shared" si="3"/>
        <v>28.7215149620048</v>
      </c>
      <c r="O18" s="285">
        <f t="shared" si="4"/>
        <v>28.7215149620048</v>
      </c>
      <c r="P18" s="285">
        <f t="shared" si="5"/>
        <v>132.56083828617602</v>
      </c>
      <c r="Q18" s="285">
        <f t="shared" si="6"/>
        <v>132.56083828617602</v>
      </c>
      <c r="R18" s="285">
        <f t="shared" si="7"/>
        <v>19.499850000000002</v>
      </c>
      <c r="S18" s="285">
        <f t="shared" si="8"/>
        <v>19.499850000000002</v>
      </c>
    </row>
    <row r="19" spans="1:19" s="94" customFormat="1" x14ac:dyDescent="0.4">
      <c r="A19" s="288">
        <v>4018</v>
      </c>
      <c r="B19" s="289" t="s">
        <v>160</v>
      </c>
      <c r="C19" s="64"/>
      <c r="D19" s="287"/>
      <c r="E19" s="287"/>
      <c r="F19" s="287"/>
      <c r="G19" s="64">
        <f t="shared" si="17"/>
        <v>3899.9700000000003</v>
      </c>
      <c r="H19" s="64">
        <f t="shared" si="17"/>
        <v>3899.9700000000003</v>
      </c>
      <c r="I19" s="64">
        <f t="shared" si="13"/>
        <v>900</v>
      </c>
      <c r="J19" s="64">
        <f t="shared" si="14"/>
        <v>20</v>
      </c>
      <c r="K19" s="64">
        <v>120</v>
      </c>
      <c r="L19" s="64">
        <v>27.836130000000001</v>
      </c>
      <c r="M19" s="64">
        <v>66.802260000000004</v>
      </c>
      <c r="N19" s="285">
        <f t="shared" si="3"/>
        <v>50.69961</v>
      </c>
      <c r="O19" s="285">
        <f t="shared" si="4"/>
        <v>50.69961</v>
      </c>
      <c r="P19" s="285">
        <f t="shared" si="5"/>
        <v>233.9982</v>
      </c>
      <c r="Q19" s="285">
        <f t="shared" si="6"/>
        <v>233.9982</v>
      </c>
      <c r="R19" s="285">
        <f t="shared" si="7"/>
        <v>19.499850000000002</v>
      </c>
      <c r="S19" s="285">
        <f t="shared" si="8"/>
        <v>19.499850000000002</v>
      </c>
    </row>
    <row r="20" spans="1:19" s="94" customFormat="1" x14ac:dyDescent="0.4">
      <c r="A20" s="288">
        <v>2010</v>
      </c>
      <c r="B20" s="289" t="s">
        <v>5</v>
      </c>
      <c r="C20" s="64">
        <v>1420.0843319999999</v>
      </c>
      <c r="D20" s="64">
        <f t="shared" si="9"/>
        <v>1505.2893919199998</v>
      </c>
      <c r="E20" s="64">
        <f t="shared" ref="E20:E69" si="18">+D20/4.3333</f>
        <v>347.37714719036296</v>
      </c>
      <c r="F20" s="64">
        <f t="shared" ref="F20:F42" si="19">E20/45</f>
        <v>7.7194921597858439</v>
      </c>
      <c r="G20" s="64">
        <f t="shared" si="12"/>
        <v>1595.6067554351998</v>
      </c>
      <c r="H20" s="64">
        <f t="shared" si="17"/>
        <v>3899.9700000000003</v>
      </c>
      <c r="I20" s="64">
        <f t="shared" si="13"/>
        <v>900</v>
      </c>
      <c r="J20" s="64">
        <f t="shared" si="14"/>
        <v>20</v>
      </c>
      <c r="K20" s="64">
        <v>120</v>
      </c>
      <c r="L20" s="64">
        <v>16.706130000000002</v>
      </c>
      <c r="M20" s="64">
        <v>33.401130000000002</v>
      </c>
      <c r="N20" s="285">
        <f t="shared" si="3"/>
        <v>20.742887820657597</v>
      </c>
      <c r="O20" s="285">
        <f t="shared" si="4"/>
        <v>20.742887820657597</v>
      </c>
      <c r="P20" s="285">
        <f t="shared" si="5"/>
        <v>95.736405326111992</v>
      </c>
      <c r="Q20" s="285">
        <f t="shared" si="6"/>
        <v>95.736405326111992</v>
      </c>
      <c r="R20" s="285">
        <f t="shared" si="7"/>
        <v>19.499850000000002</v>
      </c>
      <c r="S20" s="285">
        <f t="shared" si="8"/>
        <v>19.499850000000002</v>
      </c>
    </row>
    <row r="21" spans="1:19" s="94" customFormat="1" x14ac:dyDescent="0.4">
      <c r="A21" s="288">
        <v>2012</v>
      </c>
      <c r="B21" s="289" t="s">
        <v>8</v>
      </c>
      <c r="C21" s="64">
        <v>1491.725068</v>
      </c>
      <c r="D21" s="64">
        <f>SUM(C21*0.06)+C21</f>
        <v>1581.22857208</v>
      </c>
      <c r="E21" s="64">
        <f t="shared" si="18"/>
        <v>364.90170818544755</v>
      </c>
      <c r="F21" s="64">
        <f t="shared" si="19"/>
        <v>8.1089268485655008</v>
      </c>
      <c r="G21" s="64">
        <f t="shared" si="12"/>
        <v>1676.1022864048</v>
      </c>
      <c r="H21" s="64">
        <f t="shared" si="17"/>
        <v>3899.9700000000003</v>
      </c>
      <c r="I21" s="64">
        <f t="shared" si="13"/>
        <v>900</v>
      </c>
      <c r="J21" s="64">
        <f t="shared" si="14"/>
        <v>20</v>
      </c>
      <c r="K21" s="64">
        <v>120</v>
      </c>
      <c r="L21" s="64">
        <v>16.706130000000002</v>
      </c>
      <c r="M21" s="64">
        <v>33.401130000000002</v>
      </c>
      <c r="N21" s="285">
        <f t="shared" si="3"/>
        <v>21.789329723262398</v>
      </c>
      <c r="O21" s="285">
        <f t="shared" si="4"/>
        <v>21.789329723262398</v>
      </c>
      <c r="P21" s="285">
        <f t="shared" si="5"/>
        <v>100.566137184288</v>
      </c>
      <c r="Q21" s="285">
        <f t="shared" si="6"/>
        <v>100.566137184288</v>
      </c>
      <c r="R21" s="285">
        <f t="shared" si="7"/>
        <v>19.499850000000002</v>
      </c>
      <c r="S21" s="285">
        <f t="shared" si="8"/>
        <v>19.499850000000002</v>
      </c>
    </row>
    <row r="22" spans="1:19" s="94" customFormat="1" x14ac:dyDescent="0.4">
      <c r="A22" s="288">
        <v>2014</v>
      </c>
      <c r="B22" s="289" t="s">
        <v>7</v>
      </c>
      <c r="C22" s="64">
        <v>1533.0286040000001</v>
      </c>
      <c r="D22" s="64">
        <f>SUM(C22*0.06)+C22</f>
        <v>1625.0103202400001</v>
      </c>
      <c r="E22" s="64">
        <f t="shared" si="18"/>
        <v>375.00526624974037</v>
      </c>
      <c r="F22" s="64">
        <f t="shared" si="19"/>
        <v>8.3334503611053421</v>
      </c>
      <c r="G22" s="64">
        <f t="shared" si="12"/>
        <v>1722.5109394544002</v>
      </c>
      <c r="H22" s="64">
        <f t="shared" si="17"/>
        <v>3899.9700000000003</v>
      </c>
      <c r="I22" s="64">
        <f t="shared" si="13"/>
        <v>900</v>
      </c>
      <c r="J22" s="64">
        <f t="shared" si="14"/>
        <v>20</v>
      </c>
      <c r="K22" s="64">
        <v>120</v>
      </c>
      <c r="L22" s="64">
        <v>16.706130000000002</v>
      </c>
      <c r="M22" s="64">
        <v>33.401130000000002</v>
      </c>
      <c r="N22" s="285">
        <f t="shared" si="3"/>
        <v>22.392642212907202</v>
      </c>
      <c r="O22" s="285">
        <f t="shared" si="4"/>
        <v>22.392642212907202</v>
      </c>
      <c r="P22" s="285">
        <f t="shared" si="5"/>
        <v>103.35065636726401</v>
      </c>
      <c r="Q22" s="285">
        <f t="shared" si="6"/>
        <v>103.35065636726401</v>
      </c>
      <c r="R22" s="285">
        <f t="shared" si="7"/>
        <v>19.499850000000002</v>
      </c>
      <c r="S22" s="285">
        <f t="shared" si="8"/>
        <v>19.499850000000002</v>
      </c>
    </row>
    <row r="23" spans="1:19" s="94" customFormat="1" x14ac:dyDescent="0.4">
      <c r="A23" s="288">
        <v>2020</v>
      </c>
      <c r="B23" s="180" t="s">
        <v>162</v>
      </c>
      <c r="C23" s="64">
        <v>2790.337004</v>
      </c>
      <c r="D23" s="64">
        <f t="shared" si="9"/>
        <v>2957.7572242400001</v>
      </c>
      <c r="E23" s="64">
        <f t="shared" si="18"/>
        <v>682.56460993699955</v>
      </c>
      <c r="F23" s="64">
        <f t="shared" si="19"/>
        <v>15.168102443044434</v>
      </c>
      <c r="G23" s="64">
        <f t="shared" si="12"/>
        <v>3135.2226576944004</v>
      </c>
      <c r="H23" s="64">
        <f t="shared" ref="H23:H26" si="20">SUM(20*45)*4.3333</f>
        <v>3899.9700000000003</v>
      </c>
      <c r="I23" s="64">
        <f t="shared" si="13"/>
        <v>900</v>
      </c>
      <c r="J23" s="64">
        <f t="shared" si="14"/>
        <v>20</v>
      </c>
      <c r="K23" s="64">
        <v>120</v>
      </c>
      <c r="L23" s="64">
        <v>27.836130000000001</v>
      </c>
      <c r="M23" s="64">
        <v>79.323509999999999</v>
      </c>
      <c r="N23" s="285">
        <f t="shared" si="3"/>
        <v>40.757894550027203</v>
      </c>
      <c r="O23" s="285">
        <f t="shared" si="4"/>
        <v>40.757894550027203</v>
      </c>
      <c r="P23" s="285">
        <f t="shared" si="5"/>
        <v>188.113359461664</v>
      </c>
      <c r="Q23" s="285">
        <f t="shared" si="6"/>
        <v>188.113359461664</v>
      </c>
      <c r="R23" s="285">
        <f t="shared" si="7"/>
        <v>19.499850000000002</v>
      </c>
      <c r="S23" s="285">
        <f t="shared" si="8"/>
        <v>19.499850000000002</v>
      </c>
    </row>
    <row r="24" spans="1:19" s="94" customFormat="1" x14ac:dyDescent="0.4">
      <c r="A24" s="288">
        <v>2022</v>
      </c>
      <c r="B24" s="289" t="s">
        <v>9</v>
      </c>
      <c r="C24" s="64">
        <v>3297.6648759999998</v>
      </c>
      <c r="D24" s="64">
        <f t="shared" si="9"/>
        <v>3495.5247685599998</v>
      </c>
      <c r="E24" s="64">
        <f t="shared" si="18"/>
        <v>806.66576709666981</v>
      </c>
      <c r="F24" s="64">
        <f t="shared" si="19"/>
        <v>17.925905935481552</v>
      </c>
      <c r="G24" s="64">
        <f t="shared" si="12"/>
        <v>3705.2562546735999</v>
      </c>
      <c r="H24" s="64">
        <f t="shared" si="20"/>
        <v>3899.9700000000003</v>
      </c>
      <c r="I24" s="64">
        <f t="shared" si="13"/>
        <v>900</v>
      </c>
      <c r="J24" s="64">
        <f t="shared" si="14"/>
        <v>20</v>
      </c>
      <c r="K24" s="64">
        <v>120</v>
      </c>
      <c r="L24" s="64">
        <v>27.836130000000001</v>
      </c>
      <c r="M24" s="64">
        <v>79.323509999999999</v>
      </c>
      <c r="N24" s="285">
        <f t="shared" si="3"/>
        <v>48.168331310756798</v>
      </c>
      <c r="O24" s="285">
        <f t="shared" si="4"/>
        <v>48.168331310756798</v>
      </c>
      <c r="P24" s="285">
        <f t="shared" si="5"/>
        <v>222.31537528041599</v>
      </c>
      <c r="Q24" s="285">
        <f t="shared" si="6"/>
        <v>222.31537528041599</v>
      </c>
      <c r="R24" s="285">
        <f t="shared" si="7"/>
        <v>19.499850000000002</v>
      </c>
      <c r="S24" s="285">
        <f t="shared" si="8"/>
        <v>19.499850000000002</v>
      </c>
    </row>
    <row r="25" spans="1:19" s="94" customFormat="1" x14ac:dyDescent="0.4">
      <c r="A25" s="288">
        <v>2024</v>
      </c>
      <c r="B25" s="289" t="s">
        <v>11</v>
      </c>
      <c r="C25" s="64">
        <v>3463.10374</v>
      </c>
      <c r="D25" s="64">
        <f>SUM(C25*0.06)+C25</f>
        <v>3670.8899643999998</v>
      </c>
      <c r="E25" s="64">
        <f t="shared" si="18"/>
        <v>847.13496974592101</v>
      </c>
      <c r="F25" s="64">
        <f t="shared" si="19"/>
        <v>18.825221549909354</v>
      </c>
      <c r="G25" s="64">
        <f t="shared" si="12"/>
        <v>3891.1433622639997</v>
      </c>
      <c r="H25" s="64">
        <f t="shared" si="20"/>
        <v>3899.9700000000003</v>
      </c>
      <c r="I25" s="64">
        <f t="shared" si="13"/>
        <v>900</v>
      </c>
      <c r="J25" s="64">
        <f t="shared" si="14"/>
        <v>20</v>
      </c>
      <c r="K25" s="64">
        <v>120</v>
      </c>
      <c r="L25" s="64">
        <v>27.836130000000001</v>
      </c>
      <c r="M25" s="64">
        <v>79.323509999999999</v>
      </c>
      <c r="N25" s="285">
        <f t="shared" si="3"/>
        <v>50.584863709431993</v>
      </c>
      <c r="O25" s="285">
        <f t="shared" si="4"/>
        <v>50.584863709431993</v>
      </c>
      <c r="P25" s="285">
        <f t="shared" si="5"/>
        <v>233.46860173583997</v>
      </c>
      <c r="Q25" s="285">
        <f t="shared" si="6"/>
        <v>233.46860173583997</v>
      </c>
      <c r="R25" s="285">
        <f t="shared" si="7"/>
        <v>19.499850000000002</v>
      </c>
      <c r="S25" s="285">
        <f t="shared" si="8"/>
        <v>19.499850000000002</v>
      </c>
    </row>
    <row r="26" spans="1:19" s="94" customFormat="1" x14ac:dyDescent="0.4">
      <c r="A26" s="288">
        <v>2026</v>
      </c>
      <c r="B26" s="289" t="s">
        <v>10</v>
      </c>
      <c r="C26" s="64">
        <v>3628.5426039999998</v>
      </c>
      <c r="D26" s="64">
        <f>SUM(C26*0.06)+C26</f>
        <v>3846.2551602399999</v>
      </c>
      <c r="E26" s="64">
        <f t="shared" si="18"/>
        <v>887.60417239517221</v>
      </c>
      <c r="F26" s="64">
        <f t="shared" si="19"/>
        <v>19.724537164337161</v>
      </c>
      <c r="G26" s="64">
        <f t="shared" si="12"/>
        <v>4077.0304698544001</v>
      </c>
      <c r="H26" s="64">
        <f t="shared" si="20"/>
        <v>3899.9700000000003</v>
      </c>
      <c r="I26" s="64">
        <f t="shared" si="13"/>
        <v>900</v>
      </c>
      <c r="J26" s="64">
        <f t="shared" si="14"/>
        <v>20</v>
      </c>
      <c r="K26" s="64">
        <v>120</v>
      </c>
      <c r="L26" s="64">
        <v>27.836130000000001</v>
      </c>
      <c r="M26" s="64">
        <v>79.323509999999999</v>
      </c>
      <c r="N26" s="285">
        <f t="shared" si="3"/>
        <v>53.001396108107201</v>
      </c>
      <c r="O26" s="285">
        <f t="shared" si="4"/>
        <v>53.001396108107201</v>
      </c>
      <c r="P26" s="285">
        <f t="shared" si="5"/>
        <v>244.621828191264</v>
      </c>
      <c r="Q26" s="285">
        <f t="shared" si="6"/>
        <v>244.621828191264</v>
      </c>
      <c r="R26" s="285">
        <f t="shared" si="7"/>
        <v>19.499850000000002</v>
      </c>
      <c r="S26" s="285">
        <f t="shared" si="8"/>
        <v>19.499850000000002</v>
      </c>
    </row>
    <row r="27" spans="1:19" s="94" customFormat="1" x14ac:dyDescent="0.4">
      <c r="A27" s="288">
        <v>2046</v>
      </c>
      <c r="B27" s="180" t="s">
        <v>69</v>
      </c>
      <c r="C27" s="64">
        <v>1524.0735119999999</v>
      </c>
      <c r="D27" s="64">
        <f>SUM(C27*0.06)+C27</f>
        <v>1615.5179227199999</v>
      </c>
      <c r="E27" s="64">
        <f t="shared" si="18"/>
        <v>372.81469612535477</v>
      </c>
      <c r="F27" s="64">
        <f t="shared" si="19"/>
        <v>8.284771025007883</v>
      </c>
      <c r="G27" s="64"/>
      <c r="H27" s="64">
        <v>1304.3699999999999</v>
      </c>
      <c r="I27" s="64">
        <f t="shared" si="13"/>
        <v>301.01077700597693</v>
      </c>
      <c r="J27" s="64">
        <f t="shared" si="14"/>
        <v>6.6891283779105981</v>
      </c>
      <c r="K27" s="64">
        <v>120</v>
      </c>
      <c r="L27" s="64"/>
      <c r="M27" s="64"/>
      <c r="N27" s="64"/>
      <c r="O27" s="64"/>
      <c r="P27" s="64"/>
      <c r="Q27" s="64"/>
      <c r="R27" s="285">
        <f t="shared" si="0"/>
        <v>6.5218499999999997</v>
      </c>
      <c r="S27" s="285">
        <f t="shared" si="1"/>
        <v>6.5218499999999997</v>
      </c>
    </row>
    <row r="28" spans="1:19" s="94" customFormat="1" x14ac:dyDescent="0.4">
      <c r="A28" s="288">
        <v>2048</v>
      </c>
      <c r="B28" s="180" t="s">
        <v>66</v>
      </c>
      <c r="C28" s="64">
        <v>1524.0735119999999</v>
      </c>
      <c r="D28" s="64">
        <f t="shared" si="9"/>
        <v>1615.5179227199999</v>
      </c>
      <c r="E28" s="64">
        <f t="shared" si="18"/>
        <v>372.81469612535477</v>
      </c>
      <c r="F28" s="64">
        <f t="shared" si="19"/>
        <v>8.284771025007883</v>
      </c>
      <c r="G28" s="64"/>
      <c r="H28" s="64">
        <v>2606.88</v>
      </c>
      <c r="I28" s="64">
        <f t="shared" si="13"/>
        <v>601.59231994092261</v>
      </c>
      <c r="J28" s="64">
        <f t="shared" si="14"/>
        <v>13.368718220909392</v>
      </c>
      <c r="K28" s="64">
        <v>120</v>
      </c>
      <c r="L28" s="64"/>
      <c r="M28" s="64"/>
      <c r="N28" s="64"/>
      <c r="O28" s="64"/>
      <c r="P28" s="64"/>
      <c r="Q28" s="64"/>
      <c r="R28" s="285">
        <f t="shared" si="0"/>
        <v>13.034400000000002</v>
      </c>
      <c r="S28" s="285">
        <f t="shared" si="1"/>
        <v>13.034400000000002</v>
      </c>
    </row>
    <row r="29" spans="1:19" s="94" customFormat="1" x14ac:dyDescent="0.4">
      <c r="A29" s="288">
        <v>2050</v>
      </c>
      <c r="B29" s="180" t="s">
        <v>67</v>
      </c>
      <c r="C29" s="64">
        <v>2067.9408560000002</v>
      </c>
      <c r="D29" s="64">
        <f t="shared" si="9"/>
        <v>2192.0173073600004</v>
      </c>
      <c r="E29" s="64">
        <f t="shared" si="18"/>
        <v>505.8540390372234</v>
      </c>
      <c r="F29" s="64">
        <f t="shared" si="19"/>
        <v>11.241200867493854</v>
      </c>
      <c r="G29" s="64"/>
      <c r="H29" s="64">
        <v>4021.78</v>
      </c>
      <c r="I29" s="64">
        <f t="shared" si="13"/>
        <v>928.11021623243255</v>
      </c>
      <c r="J29" s="64">
        <f t="shared" si="14"/>
        <v>20.624671471831835</v>
      </c>
      <c r="K29" s="64">
        <v>120</v>
      </c>
      <c r="L29" s="64"/>
      <c r="M29" s="64"/>
      <c r="N29" s="64"/>
      <c r="O29" s="64"/>
      <c r="P29" s="64"/>
      <c r="Q29" s="64"/>
      <c r="R29" s="285">
        <f t="shared" si="0"/>
        <v>20.108900000000002</v>
      </c>
      <c r="S29" s="285">
        <f t="shared" si="1"/>
        <v>20.108900000000002</v>
      </c>
    </row>
    <row r="30" spans="1:19" s="94" customFormat="1" x14ac:dyDescent="0.4">
      <c r="A30" s="288">
        <v>2052</v>
      </c>
      <c r="B30" s="180" t="s">
        <v>68</v>
      </c>
      <c r="C30" s="64">
        <v>2291.2675919999997</v>
      </c>
      <c r="D30" s="64">
        <f t="shared" si="9"/>
        <v>2428.7436475199997</v>
      </c>
      <c r="E30" s="64">
        <f t="shared" si="18"/>
        <v>560.48361468626672</v>
      </c>
      <c r="F30" s="64">
        <f t="shared" si="19"/>
        <v>12.455191437472594</v>
      </c>
      <c r="G30" s="64">
        <f t="shared" ref="G30:G34" si="21">SUM(D30*0.07)+D30</f>
        <v>2598.7557028463998</v>
      </c>
      <c r="H30" s="64">
        <v>5869.5</v>
      </c>
      <c r="I30" s="64">
        <f t="shared" si="13"/>
        <v>1354.5104193109178</v>
      </c>
      <c r="J30" s="64">
        <f t="shared" si="14"/>
        <v>30.100231540242618</v>
      </c>
      <c r="K30" s="64">
        <v>120</v>
      </c>
      <c r="L30" s="64">
        <v>20.88</v>
      </c>
      <c r="M30" s="64">
        <v>45.93</v>
      </c>
      <c r="N30" s="285">
        <f>+G30*0.013</f>
        <v>33.783824137003194</v>
      </c>
      <c r="O30" s="285">
        <f>+G30*0.013</f>
        <v>33.783824137003194</v>
      </c>
      <c r="P30" s="285">
        <f>+G30*0.06</f>
        <v>155.92534217078398</v>
      </c>
      <c r="Q30" s="285">
        <f>+G30*0.06</f>
        <v>155.92534217078398</v>
      </c>
      <c r="R30" s="285">
        <f t="shared" si="0"/>
        <v>29.3475</v>
      </c>
      <c r="S30" s="285">
        <f t="shared" si="1"/>
        <v>29.3475</v>
      </c>
    </row>
    <row r="31" spans="1:19" s="94" customFormat="1" x14ac:dyDescent="0.4">
      <c r="A31" s="288">
        <v>4000</v>
      </c>
      <c r="B31" s="180" t="s">
        <v>70</v>
      </c>
      <c r="C31" s="64">
        <v>1524.0735119999999</v>
      </c>
      <c r="D31" s="64">
        <f>SUM(C31*0.06)+C31</f>
        <v>1615.5179227199999</v>
      </c>
      <c r="E31" s="64">
        <f t="shared" si="18"/>
        <v>372.81469612535477</v>
      </c>
      <c r="F31" s="64">
        <f t="shared" si="19"/>
        <v>8.284771025007883</v>
      </c>
      <c r="G31" s="64"/>
      <c r="H31" s="64">
        <v>1304.3699999999999</v>
      </c>
      <c r="I31" s="64">
        <f t="shared" si="13"/>
        <v>301.01077700597693</v>
      </c>
      <c r="J31" s="64">
        <f t="shared" si="14"/>
        <v>6.6891283779105981</v>
      </c>
      <c r="K31" s="64">
        <v>120</v>
      </c>
      <c r="L31" s="64"/>
      <c r="M31" s="64"/>
      <c r="N31" s="64"/>
      <c r="O31" s="64"/>
      <c r="P31" s="64"/>
      <c r="Q31" s="64"/>
      <c r="R31" s="285">
        <f t="shared" si="0"/>
        <v>6.5218499999999997</v>
      </c>
      <c r="S31" s="285">
        <f t="shared" si="1"/>
        <v>6.5218499999999997</v>
      </c>
    </row>
    <row r="32" spans="1:19" s="94" customFormat="1" x14ac:dyDescent="0.4">
      <c r="A32" s="288">
        <v>4001</v>
      </c>
      <c r="B32" s="180" t="s">
        <v>71</v>
      </c>
      <c r="C32" s="64">
        <v>1761.883452</v>
      </c>
      <c r="D32" s="64">
        <f>SUM(C32*0.06)+C32</f>
        <v>1867.59645912</v>
      </c>
      <c r="E32" s="64">
        <f t="shared" si="18"/>
        <v>430.98711354395027</v>
      </c>
      <c r="F32" s="64">
        <f t="shared" si="19"/>
        <v>9.5774914120877845</v>
      </c>
      <c r="G32" s="64"/>
      <c r="H32" s="64">
        <v>2606.88</v>
      </c>
      <c r="I32" s="64">
        <f t="shared" si="13"/>
        <v>601.59231994092261</v>
      </c>
      <c r="J32" s="64">
        <f t="shared" si="14"/>
        <v>13.368718220909392</v>
      </c>
      <c r="K32" s="64">
        <v>120</v>
      </c>
      <c r="L32" s="64"/>
      <c r="M32" s="64"/>
      <c r="N32" s="64"/>
      <c r="O32" s="64"/>
      <c r="P32" s="64"/>
      <c r="Q32" s="64"/>
      <c r="R32" s="285">
        <f t="shared" si="0"/>
        <v>13.034400000000002</v>
      </c>
      <c r="S32" s="285">
        <f t="shared" si="1"/>
        <v>13.034400000000002</v>
      </c>
    </row>
    <row r="33" spans="1:19" s="94" customFormat="1" x14ac:dyDescent="0.4">
      <c r="A33" s="288">
        <v>4002</v>
      </c>
      <c r="B33" s="180" t="s">
        <v>72</v>
      </c>
      <c r="C33" s="64">
        <v>2067.9408560000002</v>
      </c>
      <c r="D33" s="64">
        <f>SUM(C33*0.06)+C33</f>
        <v>2192.0173073600004</v>
      </c>
      <c r="E33" s="64">
        <f t="shared" si="18"/>
        <v>505.8540390372234</v>
      </c>
      <c r="F33" s="64">
        <f t="shared" si="19"/>
        <v>11.241200867493854</v>
      </c>
      <c r="G33" s="64"/>
      <c r="H33" s="64">
        <v>4021.78</v>
      </c>
      <c r="I33" s="64">
        <f t="shared" si="13"/>
        <v>928.11021623243255</v>
      </c>
      <c r="J33" s="64">
        <f t="shared" si="14"/>
        <v>20.624671471831835</v>
      </c>
      <c r="K33" s="64">
        <v>120</v>
      </c>
      <c r="L33" s="64"/>
      <c r="M33" s="64"/>
      <c r="N33" s="64"/>
      <c r="O33" s="64"/>
      <c r="P33" s="64"/>
      <c r="Q33" s="64"/>
      <c r="R33" s="285">
        <f t="shared" si="0"/>
        <v>20.108900000000002</v>
      </c>
      <c r="S33" s="285">
        <f t="shared" si="1"/>
        <v>20.108900000000002</v>
      </c>
    </row>
    <row r="34" spans="1:19" s="94" customFormat="1" x14ac:dyDescent="0.4">
      <c r="A34" s="288">
        <v>4003</v>
      </c>
      <c r="B34" s="180" t="s">
        <v>73</v>
      </c>
      <c r="C34" s="64">
        <v>2291.2675919999997</v>
      </c>
      <c r="D34" s="64">
        <f>SUM(C34*0.06)+C34</f>
        <v>2428.7436475199997</v>
      </c>
      <c r="E34" s="64">
        <f t="shared" si="18"/>
        <v>560.48361468626672</v>
      </c>
      <c r="F34" s="64">
        <f t="shared" si="19"/>
        <v>12.455191437472594</v>
      </c>
      <c r="G34" s="64">
        <f t="shared" si="21"/>
        <v>2598.7557028463998</v>
      </c>
      <c r="H34" s="64">
        <v>5869.5</v>
      </c>
      <c r="I34" s="64">
        <f t="shared" si="13"/>
        <v>1354.5104193109178</v>
      </c>
      <c r="J34" s="64">
        <f t="shared" si="14"/>
        <v>30.100231540242618</v>
      </c>
      <c r="K34" s="64">
        <v>120</v>
      </c>
      <c r="L34" s="64">
        <v>20.88</v>
      </c>
      <c r="M34" s="64">
        <v>45.93</v>
      </c>
      <c r="N34" s="285">
        <f>+G34*0.013</f>
        <v>33.783824137003194</v>
      </c>
      <c r="O34" s="285">
        <f>+G34*0.013</f>
        <v>33.783824137003194</v>
      </c>
      <c r="P34" s="285">
        <f>+G34*0.06</f>
        <v>155.92534217078398</v>
      </c>
      <c r="Q34" s="285">
        <f>+G34*0.06</f>
        <v>155.92534217078398</v>
      </c>
      <c r="R34" s="285">
        <f t="shared" si="0"/>
        <v>29.3475</v>
      </c>
      <c r="S34" s="285">
        <f t="shared" si="1"/>
        <v>29.3475</v>
      </c>
    </row>
    <row r="35" spans="1:19" s="94" customFormat="1" x14ac:dyDescent="0.4">
      <c r="A35" s="288">
        <v>3032</v>
      </c>
      <c r="B35" s="180" t="s">
        <v>141</v>
      </c>
      <c r="C35" s="64">
        <v>4958.1321920000009</v>
      </c>
      <c r="D35" s="64">
        <f t="shared" si="9"/>
        <v>5255.6201235200006</v>
      </c>
      <c r="E35" s="64">
        <f t="shared" si="18"/>
        <v>1212.8447426949438</v>
      </c>
      <c r="F35" s="64">
        <f t="shared" si="19"/>
        <v>26.952105393220972</v>
      </c>
      <c r="G35" s="64">
        <f t="shared" si="12"/>
        <v>5570.9573309312009</v>
      </c>
      <c r="H35" s="64">
        <f t="shared" si="15"/>
        <v>5570.9573309312009</v>
      </c>
      <c r="I35" s="64">
        <f t="shared" si="13"/>
        <v>1285.6154272566405</v>
      </c>
      <c r="J35" s="64">
        <f t="shared" si="14"/>
        <v>28.569231716814233</v>
      </c>
      <c r="K35" s="64">
        <v>120</v>
      </c>
      <c r="L35" s="64">
        <v>27.836130000000001</v>
      </c>
      <c r="M35" s="64">
        <v>66.802260000000004</v>
      </c>
      <c r="N35" s="285">
        <f t="shared" ref="N35:N67" si="22">+G35*0.013</f>
        <v>72.422445302105615</v>
      </c>
      <c r="O35" s="285">
        <f t="shared" ref="O35:O67" si="23">+G35*0.013</f>
        <v>72.422445302105615</v>
      </c>
      <c r="P35" s="285">
        <f t="shared" ref="P35:P67" si="24">+G35*0.06</f>
        <v>334.25743985587206</v>
      </c>
      <c r="Q35" s="285">
        <f t="shared" ref="Q35:Q67" si="25">+G35*0.06</f>
        <v>334.25743985587206</v>
      </c>
      <c r="R35" s="285">
        <f t="shared" ref="R35:R67" si="26">+H35*0.005</f>
        <v>27.854786654656007</v>
      </c>
      <c r="S35" s="285">
        <f t="shared" ref="S35:S67" si="27">+H35*0.005</f>
        <v>27.854786654656007</v>
      </c>
    </row>
    <row r="36" spans="1:19" s="94" customFormat="1" x14ac:dyDescent="0.4">
      <c r="A36" s="288">
        <v>2060</v>
      </c>
      <c r="B36" s="289" t="s">
        <v>13</v>
      </c>
      <c r="C36" s="64">
        <v>5259.4592400000001</v>
      </c>
      <c r="D36" s="64">
        <f t="shared" si="9"/>
        <v>5575.0267943999997</v>
      </c>
      <c r="E36" s="64">
        <f t="shared" si="18"/>
        <v>1286.554541434934</v>
      </c>
      <c r="F36" s="64">
        <f t="shared" si="19"/>
        <v>28.590100920776312</v>
      </c>
      <c r="G36" s="64">
        <f t="shared" si="12"/>
        <v>5909.5284020639992</v>
      </c>
      <c r="H36" s="64">
        <f t="shared" ref="H36:H38" si="28">SUM(20*45)*4.3333</f>
        <v>3899.9700000000003</v>
      </c>
      <c r="I36" s="64">
        <f t="shared" si="13"/>
        <v>900</v>
      </c>
      <c r="J36" s="64">
        <f t="shared" si="14"/>
        <v>20</v>
      </c>
      <c r="K36" s="64">
        <v>120</v>
      </c>
      <c r="L36" s="64">
        <v>27.836130000000001</v>
      </c>
      <c r="M36" s="64">
        <v>79.323509999999999</v>
      </c>
      <c r="N36" s="285">
        <f t="shared" si="22"/>
        <v>76.823869226831988</v>
      </c>
      <c r="O36" s="285">
        <f t="shared" si="23"/>
        <v>76.823869226831988</v>
      </c>
      <c r="P36" s="285">
        <f t="shared" si="24"/>
        <v>354.57170412383994</v>
      </c>
      <c r="Q36" s="285">
        <f t="shared" si="25"/>
        <v>354.57170412383994</v>
      </c>
      <c r="R36" s="285">
        <f t="shared" si="26"/>
        <v>19.499850000000002</v>
      </c>
      <c r="S36" s="285">
        <f t="shared" si="27"/>
        <v>19.499850000000002</v>
      </c>
    </row>
    <row r="37" spans="1:19" s="94" customFormat="1" x14ac:dyDescent="0.4">
      <c r="A37" s="288">
        <v>2062</v>
      </c>
      <c r="B37" s="289" t="s">
        <v>15</v>
      </c>
      <c r="C37" s="64">
        <v>5521.3928720000004</v>
      </c>
      <c r="D37" s="64">
        <f>SUM(C37*0.06)+C37</f>
        <v>5852.67644432</v>
      </c>
      <c r="E37" s="64">
        <f t="shared" si="18"/>
        <v>1350.628030443311</v>
      </c>
      <c r="F37" s="64">
        <f t="shared" si="19"/>
        <v>30.013956232073578</v>
      </c>
      <c r="G37" s="64">
        <f t="shared" si="12"/>
        <v>6203.8370309791999</v>
      </c>
      <c r="H37" s="64">
        <f t="shared" si="28"/>
        <v>3899.9700000000003</v>
      </c>
      <c r="I37" s="64">
        <f t="shared" si="13"/>
        <v>900</v>
      </c>
      <c r="J37" s="64">
        <f t="shared" si="14"/>
        <v>20</v>
      </c>
      <c r="K37" s="64">
        <v>120</v>
      </c>
      <c r="L37" s="64">
        <v>27.836130000000001</v>
      </c>
      <c r="M37" s="64">
        <v>79.323509999999999</v>
      </c>
      <c r="N37" s="285">
        <f t="shared" si="22"/>
        <v>80.649881402729591</v>
      </c>
      <c r="O37" s="285">
        <f t="shared" si="23"/>
        <v>80.649881402729591</v>
      </c>
      <c r="P37" s="285">
        <f t="shared" si="24"/>
        <v>372.23022185875197</v>
      </c>
      <c r="Q37" s="285">
        <f t="shared" si="25"/>
        <v>372.23022185875197</v>
      </c>
      <c r="R37" s="285">
        <f t="shared" si="26"/>
        <v>19.499850000000002</v>
      </c>
      <c r="S37" s="285">
        <f t="shared" si="27"/>
        <v>19.499850000000002</v>
      </c>
    </row>
    <row r="38" spans="1:19" s="94" customFormat="1" x14ac:dyDescent="0.4">
      <c r="A38" s="288">
        <v>2064</v>
      </c>
      <c r="B38" s="289" t="s">
        <v>14</v>
      </c>
      <c r="C38" s="64">
        <v>5786.0905599999996</v>
      </c>
      <c r="D38" s="64">
        <f>SUM(C38*0.06)+C38</f>
        <v>6133.2559935999998</v>
      </c>
      <c r="E38" s="64">
        <f t="shared" si="18"/>
        <v>1415.3776552742711</v>
      </c>
      <c r="F38" s="64">
        <f t="shared" si="19"/>
        <v>31.452836783872691</v>
      </c>
      <c r="G38" s="64">
        <f t="shared" si="12"/>
        <v>6501.2513532160001</v>
      </c>
      <c r="H38" s="64">
        <f t="shared" si="28"/>
        <v>3899.9700000000003</v>
      </c>
      <c r="I38" s="64">
        <f t="shared" si="13"/>
        <v>900</v>
      </c>
      <c r="J38" s="64">
        <f t="shared" si="14"/>
        <v>20</v>
      </c>
      <c r="K38" s="64">
        <v>120</v>
      </c>
      <c r="L38" s="64">
        <v>27.836130000000001</v>
      </c>
      <c r="M38" s="64">
        <v>79.323509999999999</v>
      </c>
      <c r="N38" s="285">
        <f t="shared" si="22"/>
        <v>84.516267591808003</v>
      </c>
      <c r="O38" s="285">
        <f t="shared" si="23"/>
        <v>84.516267591808003</v>
      </c>
      <c r="P38" s="285">
        <f t="shared" si="24"/>
        <v>390.07508119296</v>
      </c>
      <c r="Q38" s="285">
        <f t="shared" si="25"/>
        <v>390.07508119296</v>
      </c>
      <c r="R38" s="285">
        <f t="shared" si="26"/>
        <v>19.499850000000002</v>
      </c>
      <c r="S38" s="285">
        <f t="shared" si="27"/>
        <v>19.499850000000002</v>
      </c>
    </row>
    <row r="39" spans="1:19" s="94" customFormat="1" x14ac:dyDescent="0.4">
      <c r="A39" s="288">
        <v>3030</v>
      </c>
      <c r="B39" s="180" t="s">
        <v>142</v>
      </c>
      <c r="C39" s="64">
        <v>3741.9812599999996</v>
      </c>
      <c r="D39" s="64">
        <f t="shared" si="9"/>
        <v>3966.5001355999993</v>
      </c>
      <c r="E39" s="64">
        <f t="shared" si="18"/>
        <v>915.35322631712529</v>
      </c>
      <c r="F39" s="64">
        <f t="shared" si="19"/>
        <v>20.341182807047229</v>
      </c>
      <c r="G39" s="64">
        <f t="shared" si="12"/>
        <v>4204.4901437359995</v>
      </c>
      <c r="H39" s="64">
        <f t="shared" si="15"/>
        <v>4204.4901437359995</v>
      </c>
      <c r="I39" s="64">
        <f t="shared" si="13"/>
        <v>970.27441989615284</v>
      </c>
      <c r="J39" s="64">
        <f t="shared" si="14"/>
        <v>21.561653775470063</v>
      </c>
      <c r="K39" s="64">
        <v>120</v>
      </c>
      <c r="L39" s="64">
        <v>27.836130000000001</v>
      </c>
      <c r="M39" s="64">
        <v>66.802260000000004</v>
      </c>
      <c r="N39" s="285">
        <f t="shared" si="22"/>
        <v>54.65837186856799</v>
      </c>
      <c r="O39" s="285">
        <f t="shared" si="23"/>
        <v>54.65837186856799</v>
      </c>
      <c r="P39" s="285">
        <f t="shared" si="24"/>
        <v>252.26940862415995</v>
      </c>
      <c r="Q39" s="285">
        <f t="shared" si="25"/>
        <v>252.26940862415995</v>
      </c>
      <c r="R39" s="285">
        <f t="shared" si="26"/>
        <v>21.022450718679998</v>
      </c>
      <c r="S39" s="285">
        <f t="shared" si="27"/>
        <v>21.022450718679998</v>
      </c>
    </row>
    <row r="40" spans="1:19" s="94" customFormat="1" x14ac:dyDescent="0.4">
      <c r="A40" s="288">
        <v>2054</v>
      </c>
      <c r="B40" s="289" t="s">
        <v>16</v>
      </c>
      <c r="C40" s="64">
        <v>4069.6904360000003</v>
      </c>
      <c r="D40" s="64">
        <f t="shared" si="9"/>
        <v>4313.8718621600001</v>
      </c>
      <c r="E40" s="64">
        <f t="shared" si="18"/>
        <v>995.51654908730063</v>
      </c>
      <c r="F40" s="64">
        <f t="shared" si="19"/>
        <v>22.122589979717791</v>
      </c>
      <c r="G40" s="64">
        <f t="shared" si="12"/>
        <v>4572.7041738896005</v>
      </c>
      <c r="H40" s="64">
        <f t="shared" si="15"/>
        <v>4572.7041738896005</v>
      </c>
      <c r="I40" s="64">
        <f t="shared" si="13"/>
        <v>1055.2475420325388</v>
      </c>
      <c r="J40" s="64">
        <f t="shared" si="14"/>
        <v>23.449945378500864</v>
      </c>
      <c r="K40" s="64">
        <v>120</v>
      </c>
      <c r="L40" s="64">
        <v>27.836130000000001</v>
      </c>
      <c r="M40" s="64">
        <v>79.323509999999999</v>
      </c>
      <c r="N40" s="285">
        <f t="shared" si="22"/>
        <v>59.445154260564806</v>
      </c>
      <c r="O40" s="285">
        <f t="shared" si="23"/>
        <v>59.445154260564806</v>
      </c>
      <c r="P40" s="285">
        <f t="shared" si="24"/>
        <v>274.362250433376</v>
      </c>
      <c r="Q40" s="285">
        <f t="shared" si="25"/>
        <v>274.362250433376</v>
      </c>
      <c r="R40" s="285">
        <f t="shared" si="26"/>
        <v>22.863520869448003</v>
      </c>
      <c r="S40" s="285">
        <f t="shared" si="27"/>
        <v>22.863520869448003</v>
      </c>
    </row>
    <row r="41" spans="1:19" s="94" customFormat="1" x14ac:dyDescent="0.4">
      <c r="A41" s="288">
        <v>2056</v>
      </c>
      <c r="B41" s="289" t="s">
        <v>18</v>
      </c>
      <c r="C41" s="64">
        <v>4272.3654040000001</v>
      </c>
      <c r="D41" s="64">
        <f>SUM(C41*0.06)+C41</f>
        <v>4528.7073282399997</v>
      </c>
      <c r="E41" s="64">
        <f t="shared" si="18"/>
        <v>1045.0943457041976</v>
      </c>
      <c r="F41" s="64">
        <f t="shared" si="19"/>
        <v>23.224318793426615</v>
      </c>
      <c r="G41" s="64">
        <f t="shared" si="12"/>
        <v>4800.4297679343999</v>
      </c>
      <c r="H41" s="64">
        <f t="shared" si="15"/>
        <v>4800.4297679343999</v>
      </c>
      <c r="I41" s="64">
        <f t="shared" si="13"/>
        <v>1107.8000064464495</v>
      </c>
      <c r="J41" s="64">
        <f t="shared" si="14"/>
        <v>24.617777921032211</v>
      </c>
      <c r="K41" s="64">
        <v>120</v>
      </c>
      <c r="L41" s="64">
        <v>27.836130000000001</v>
      </c>
      <c r="M41" s="64">
        <v>79.323509999999999</v>
      </c>
      <c r="N41" s="285">
        <f t="shared" si="22"/>
        <v>62.405586983147195</v>
      </c>
      <c r="O41" s="285">
        <f t="shared" si="23"/>
        <v>62.405586983147195</v>
      </c>
      <c r="P41" s="285">
        <f t="shared" si="24"/>
        <v>288.02578607606398</v>
      </c>
      <c r="Q41" s="285">
        <f t="shared" si="25"/>
        <v>288.02578607606398</v>
      </c>
      <c r="R41" s="285">
        <f t="shared" si="26"/>
        <v>24.002148839672</v>
      </c>
      <c r="S41" s="285">
        <f t="shared" si="27"/>
        <v>24.002148839672</v>
      </c>
    </row>
    <row r="42" spans="1:19" s="94" customFormat="1" x14ac:dyDescent="0.4">
      <c r="A42" s="288">
        <v>2058</v>
      </c>
      <c r="B42" s="289" t="s">
        <v>17</v>
      </c>
      <c r="C42" s="64">
        <v>4477.7819560000007</v>
      </c>
      <c r="D42" s="64">
        <f>SUM(C42*0.06)+C42</f>
        <v>4746.448873360001</v>
      </c>
      <c r="E42" s="64">
        <f t="shared" si="18"/>
        <v>1095.3427811044701</v>
      </c>
      <c r="F42" s="64">
        <f t="shared" si="19"/>
        <v>24.340950691210445</v>
      </c>
      <c r="G42" s="64">
        <f t="shared" si="12"/>
        <v>5031.2358057616011</v>
      </c>
      <c r="H42" s="64">
        <f t="shared" si="15"/>
        <v>5031.2358057616011</v>
      </c>
      <c r="I42" s="64">
        <f t="shared" si="13"/>
        <v>1161.0633479707385</v>
      </c>
      <c r="J42" s="64">
        <f t="shared" si="14"/>
        <v>25.801407732683078</v>
      </c>
      <c r="K42" s="64">
        <v>120</v>
      </c>
      <c r="L42" s="64">
        <v>27.836130000000001</v>
      </c>
      <c r="M42" s="64">
        <v>79.323509999999999</v>
      </c>
      <c r="N42" s="285">
        <f t="shared" si="22"/>
        <v>65.406065474900814</v>
      </c>
      <c r="O42" s="285">
        <f t="shared" si="23"/>
        <v>65.406065474900814</v>
      </c>
      <c r="P42" s="285">
        <f t="shared" si="24"/>
        <v>301.87414834569603</v>
      </c>
      <c r="Q42" s="285">
        <f t="shared" si="25"/>
        <v>301.87414834569603</v>
      </c>
      <c r="R42" s="285">
        <f t="shared" si="26"/>
        <v>25.156179028808005</v>
      </c>
      <c r="S42" s="285">
        <f t="shared" si="27"/>
        <v>25.156179028808005</v>
      </c>
    </row>
    <row r="43" spans="1:19" s="94" customFormat="1" x14ac:dyDescent="0.4">
      <c r="A43" s="288">
        <v>3040</v>
      </c>
      <c r="B43" s="289" t="s">
        <v>19</v>
      </c>
      <c r="C43" s="64">
        <v>1674.5137999999999</v>
      </c>
      <c r="D43" s="64">
        <f>SUM(C43*0.06)+C43</f>
        <v>1774.9846279999999</v>
      </c>
      <c r="E43" s="64">
        <f t="shared" si="18"/>
        <v>409.61498811529316</v>
      </c>
      <c r="F43" s="64">
        <f t="shared" ref="F43:F69" si="29">E43/45</f>
        <v>9.1025552914509582</v>
      </c>
      <c r="G43" s="64">
        <f t="shared" si="12"/>
        <v>1881.48370568</v>
      </c>
      <c r="H43" s="64">
        <f t="shared" si="16"/>
        <v>3899.9700000000003</v>
      </c>
      <c r="I43" s="64">
        <f t="shared" si="13"/>
        <v>900</v>
      </c>
      <c r="J43" s="64">
        <f t="shared" si="14"/>
        <v>20</v>
      </c>
      <c r="K43" s="64">
        <v>120</v>
      </c>
      <c r="L43" s="64">
        <v>27.836130000000001</v>
      </c>
      <c r="M43" s="64">
        <v>66.802260000000004</v>
      </c>
      <c r="N43" s="285">
        <f t="shared" si="22"/>
        <v>24.459288173839997</v>
      </c>
      <c r="O43" s="285">
        <f t="shared" si="23"/>
        <v>24.459288173839997</v>
      </c>
      <c r="P43" s="285">
        <f t="shared" si="24"/>
        <v>112.8890223408</v>
      </c>
      <c r="Q43" s="285">
        <f t="shared" si="25"/>
        <v>112.8890223408</v>
      </c>
      <c r="R43" s="285">
        <f t="shared" si="26"/>
        <v>19.499850000000002</v>
      </c>
      <c r="S43" s="285">
        <f t="shared" si="27"/>
        <v>19.499850000000002</v>
      </c>
    </row>
    <row r="44" spans="1:19" s="94" customFormat="1" x14ac:dyDescent="0.4">
      <c r="A44" s="288">
        <v>3084</v>
      </c>
      <c r="B44" s="93" t="s">
        <v>103</v>
      </c>
      <c r="C44" s="64">
        <v>1723.2737999999999</v>
      </c>
      <c r="D44" s="64">
        <f>SUM(C44*0.06)+C44</f>
        <v>1826.670228</v>
      </c>
      <c r="E44" s="64">
        <f t="shared" si="18"/>
        <v>421.54252601943085</v>
      </c>
      <c r="F44" s="64">
        <f t="shared" si="29"/>
        <v>9.367611689320686</v>
      </c>
      <c r="G44" s="64">
        <f t="shared" si="12"/>
        <v>1936.27044168</v>
      </c>
      <c r="H44" s="64">
        <f t="shared" si="16"/>
        <v>3899.9700000000003</v>
      </c>
      <c r="I44" s="64">
        <f t="shared" si="13"/>
        <v>900</v>
      </c>
      <c r="J44" s="64">
        <f t="shared" si="14"/>
        <v>20</v>
      </c>
      <c r="K44" s="64">
        <v>120</v>
      </c>
      <c r="L44" s="64">
        <v>27.836130000000001</v>
      </c>
      <c r="M44" s="64">
        <v>66.802260000000004</v>
      </c>
      <c r="N44" s="285">
        <f t="shared" si="22"/>
        <v>25.171515741839997</v>
      </c>
      <c r="O44" s="285">
        <f t="shared" si="23"/>
        <v>25.171515741839997</v>
      </c>
      <c r="P44" s="285">
        <f t="shared" si="24"/>
        <v>116.1762265008</v>
      </c>
      <c r="Q44" s="285">
        <f t="shared" si="25"/>
        <v>116.1762265008</v>
      </c>
      <c r="R44" s="285">
        <f t="shared" si="26"/>
        <v>19.499850000000002</v>
      </c>
      <c r="S44" s="285">
        <f t="shared" si="27"/>
        <v>19.499850000000002</v>
      </c>
    </row>
    <row r="45" spans="1:19" s="94" customFormat="1" x14ac:dyDescent="0.4">
      <c r="A45" s="288">
        <v>3038</v>
      </c>
      <c r="B45" s="93" t="s">
        <v>102</v>
      </c>
      <c r="C45" s="64">
        <v>1974.760708</v>
      </c>
      <c r="D45" s="64">
        <f t="shared" si="9"/>
        <v>2093.2463504799998</v>
      </c>
      <c r="E45" s="64">
        <f t="shared" si="18"/>
        <v>483.06056596127655</v>
      </c>
      <c r="F45" s="64">
        <f t="shared" si="29"/>
        <v>10.734679243583923</v>
      </c>
      <c r="G45" s="64">
        <f t="shared" si="12"/>
        <v>2218.8411315087997</v>
      </c>
      <c r="H45" s="64">
        <f t="shared" si="16"/>
        <v>3899.9700000000003</v>
      </c>
      <c r="I45" s="64">
        <f t="shared" si="13"/>
        <v>900</v>
      </c>
      <c r="J45" s="64">
        <f t="shared" si="14"/>
        <v>20</v>
      </c>
      <c r="K45" s="64">
        <v>120</v>
      </c>
      <c r="L45" s="64">
        <v>27.836130000000001</v>
      </c>
      <c r="M45" s="64">
        <v>66.802260000000004</v>
      </c>
      <c r="N45" s="285">
        <f t="shared" si="22"/>
        <v>28.844934709614396</v>
      </c>
      <c r="O45" s="285">
        <f t="shared" si="23"/>
        <v>28.844934709614396</v>
      </c>
      <c r="P45" s="285">
        <f t="shared" si="24"/>
        <v>133.13046789052797</v>
      </c>
      <c r="Q45" s="285">
        <f t="shared" si="25"/>
        <v>133.13046789052797</v>
      </c>
      <c r="R45" s="285">
        <f t="shared" si="26"/>
        <v>19.499850000000002</v>
      </c>
      <c r="S45" s="285">
        <f t="shared" si="27"/>
        <v>19.499850000000002</v>
      </c>
    </row>
    <row r="46" spans="1:19" s="94" customFormat="1" x14ac:dyDescent="0.4">
      <c r="A46" s="284">
        <v>3088</v>
      </c>
      <c r="B46" s="180" t="s">
        <v>197</v>
      </c>
      <c r="C46" s="64"/>
      <c r="D46" s="64"/>
      <c r="E46" s="64"/>
      <c r="F46" s="64"/>
      <c r="G46" s="64">
        <f>SUM(11.69*45)*4.3333</f>
        <v>2279.5324649999998</v>
      </c>
      <c r="H46" s="64">
        <f t="shared" ref="H46" si="30">SUM(20*45)*4.3333</f>
        <v>3899.9700000000003</v>
      </c>
      <c r="I46" s="64">
        <f t="shared" si="13"/>
        <v>900</v>
      </c>
      <c r="J46" s="64">
        <f t="shared" si="14"/>
        <v>20</v>
      </c>
      <c r="K46" s="64">
        <v>120</v>
      </c>
      <c r="L46" s="64">
        <v>27.836130000000001</v>
      </c>
      <c r="M46" s="64">
        <v>66.802260000000004</v>
      </c>
      <c r="N46" s="285">
        <f t="shared" si="22"/>
        <v>29.633922044999995</v>
      </c>
      <c r="O46" s="285">
        <f t="shared" si="23"/>
        <v>29.633922044999995</v>
      </c>
      <c r="P46" s="285">
        <f t="shared" si="24"/>
        <v>136.77194789999999</v>
      </c>
      <c r="Q46" s="285">
        <f t="shared" si="25"/>
        <v>136.77194789999999</v>
      </c>
      <c r="R46" s="285">
        <f t="shared" si="26"/>
        <v>19.499850000000002</v>
      </c>
      <c r="S46" s="285">
        <f t="shared" si="27"/>
        <v>19.499850000000002</v>
      </c>
    </row>
    <row r="47" spans="1:19" s="94" customFormat="1" x14ac:dyDescent="0.4">
      <c r="A47" s="284">
        <v>3087</v>
      </c>
      <c r="B47" s="180" t="s">
        <v>198</v>
      </c>
      <c r="C47" s="64">
        <v>2584.2800000000002</v>
      </c>
      <c r="D47" s="64">
        <f t="shared" si="9"/>
        <v>2739.3368</v>
      </c>
      <c r="E47" s="64">
        <f t="shared" si="18"/>
        <v>632.15950891929936</v>
      </c>
      <c r="F47" s="64">
        <f t="shared" si="29"/>
        <v>14.047989087095541</v>
      </c>
      <c r="G47" s="64">
        <f t="shared" ref="G47:H47" si="31">SUM(20*45)*4.3333</f>
        <v>3899.9700000000003</v>
      </c>
      <c r="H47" s="64">
        <f t="shared" si="31"/>
        <v>3899.9700000000003</v>
      </c>
      <c r="I47" s="64">
        <f t="shared" si="13"/>
        <v>900</v>
      </c>
      <c r="J47" s="64">
        <f t="shared" si="14"/>
        <v>20</v>
      </c>
      <c r="K47" s="64">
        <v>120</v>
      </c>
      <c r="L47" s="64">
        <v>27.836130000000001</v>
      </c>
      <c r="M47" s="64">
        <v>66.802260000000004</v>
      </c>
      <c r="N47" s="285">
        <f t="shared" si="22"/>
        <v>50.69961</v>
      </c>
      <c r="O47" s="285">
        <f t="shared" si="23"/>
        <v>50.69961</v>
      </c>
      <c r="P47" s="285">
        <f t="shared" si="24"/>
        <v>233.9982</v>
      </c>
      <c r="Q47" s="285">
        <f t="shared" si="25"/>
        <v>233.9982</v>
      </c>
      <c r="R47" s="285">
        <f t="shared" si="26"/>
        <v>19.499850000000002</v>
      </c>
      <c r="S47" s="285">
        <f t="shared" si="27"/>
        <v>19.499850000000002</v>
      </c>
    </row>
    <row r="48" spans="1:19" s="94" customFormat="1" x14ac:dyDescent="0.4">
      <c r="A48" s="288">
        <v>2067</v>
      </c>
      <c r="B48" s="289" t="s">
        <v>27</v>
      </c>
      <c r="C48" s="64">
        <v>1736.123544</v>
      </c>
      <c r="D48" s="64">
        <f>SUM(C48*0.06)+C48</f>
        <v>1840.2909566400001</v>
      </c>
      <c r="E48" s="64">
        <f t="shared" si="18"/>
        <v>424.68579526919439</v>
      </c>
      <c r="F48" s="64">
        <f t="shared" si="29"/>
        <v>9.437462117093208</v>
      </c>
      <c r="G48" s="64">
        <f t="shared" si="12"/>
        <v>1950.7084140384002</v>
      </c>
      <c r="H48" s="64">
        <f t="shared" si="16"/>
        <v>3899.9700000000003</v>
      </c>
      <c r="I48" s="64">
        <f t="shared" si="13"/>
        <v>900</v>
      </c>
      <c r="J48" s="64">
        <f t="shared" si="14"/>
        <v>20</v>
      </c>
      <c r="K48" s="64">
        <v>120</v>
      </c>
      <c r="L48" s="64">
        <v>16.706130000000002</v>
      </c>
      <c r="M48" s="64">
        <v>33.401130000000002</v>
      </c>
      <c r="N48" s="285">
        <f t="shared" si="22"/>
        <v>25.359209382499202</v>
      </c>
      <c r="O48" s="285">
        <f t="shared" si="23"/>
        <v>25.359209382499202</v>
      </c>
      <c r="P48" s="285">
        <f t="shared" si="24"/>
        <v>117.04250484230401</v>
      </c>
      <c r="Q48" s="285">
        <f t="shared" si="25"/>
        <v>117.04250484230401</v>
      </c>
      <c r="R48" s="285">
        <f t="shared" si="26"/>
        <v>19.499850000000002</v>
      </c>
      <c r="S48" s="285">
        <f t="shared" si="27"/>
        <v>19.499850000000002</v>
      </c>
    </row>
    <row r="49" spans="1:19" s="94" customFormat="1" x14ac:dyDescent="0.4">
      <c r="A49" s="288">
        <v>2068</v>
      </c>
      <c r="B49" s="289" t="s">
        <v>20</v>
      </c>
      <c r="C49" s="64">
        <v>2397.7034639999997</v>
      </c>
      <c r="D49" s="64">
        <f t="shared" si="9"/>
        <v>2541.5656718399996</v>
      </c>
      <c r="E49" s="64">
        <f t="shared" si="18"/>
        <v>586.5196667297439</v>
      </c>
      <c r="F49" s="64">
        <f t="shared" si="29"/>
        <v>13.033770371772087</v>
      </c>
      <c r="G49" s="64">
        <f t="shared" si="12"/>
        <v>2694.0596121503995</v>
      </c>
      <c r="H49" s="64">
        <f t="shared" si="16"/>
        <v>3899.9700000000003</v>
      </c>
      <c r="I49" s="64">
        <f t="shared" si="13"/>
        <v>900</v>
      </c>
      <c r="J49" s="64">
        <f t="shared" si="14"/>
        <v>20</v>
      </c>
      <c r="K49" s="64">
        <v>120</v>
      </c>
      <c r="L49" s="64">
        <v>16.706130000000002</v>
      </c>
      <c r="M49" s="64">
        <v>33.401130000000002</v>
      </c>
      <c r="N49" s="285">
        <f t="shared" si="22"/>
        <v>35.022774957955193</v>
      </c>
      <c r="O49" s="285">
        <f t="shared" si="23"/>
        <v>35.022774957955193</v>
      </c>
      <c r="P49" s="285">
        <f t="shared" si="24"/>
        <v>161.64357672902398</v>
      </c>
      <c r="Q49" s="285">
        <f t="shared" si="25"/>
        <v>161.64357672902398</v>
      </c>
      <c r="R49" s="285">
        <f t="shared" si="26"/>
        <v>19.499850000000002</v>
      </c>
      <c r="S49" s="285">
        <f t="shared" si="27"/>
        <v>19.499850000000002</v>
      </c>
    </row>
    <row r="50" spans="1:19" s="94" customFormat="1" x14ac:dyDescent="0.4">
      <c r="A50" s="288">
        <v>2070</v>
      </c>
      <c r="B50" s="289" t="s">
        <v>22</v>
      </c>
      <c r="C50" s="64">
        <v>2517.106104</v>
      </c>
      <c r="D50" s="64">
        <f>SUM(C50*0.06)+C50</f>
        <v>2668.1324702399997</v>
      </c>
      <c r="E50" s="64">
        <f t="shared" si="18"/>
        <v>615.72761411395459</v>
      </c>
      <c r="F50" s="64">
        <f t="shared" si="29"/>
        <v>13.682835869198991</v>
      </c>
      <c r="G50" s="64">
        <f t="shared" si="12"/>
        <v>2828.2204184543998</v>
      </c>
      <c r="H50" s="64">
        <f t="shared" si="16"/>
        <v>3899.9700000000003</v>
      </c>
      <c r="I50" s="64">
        <f t="shared" si="13"/>
        <v>900</v>
      </c>
      <c r="J50" s="64">
        <f t="shared" si="14"/>
        <v>20</v>
      </c>
      <c r="K50" s="64">
        <v>120</v>
      </c>
      <c r="L50" s="64">
        <v>16.706130000000002</v>
      </c>
      <c r="M50" s="64">
        <v>33.401130000000002</v>
      </c>
      <c r="N50" s="285">
        <f t="shared" si="22"/>
        <v>36.766865439907193</v>
      </c>
      <c r="O50" s="285">
        <f t="shared" si="23"/>
        <v>36.766865439907193</v>
      </c>
      <c r="P50" s="285">
        <f t="shared" si="24"/>
        <v>169.69322510726397</v>
      </c>
      <c r="Q50" s="285">
        <f t="shared" si="25"/>
        <v>169.69322510726397</v>
      </c>
      <c r="R50" s="285">
        <f t="shared" si="26"/>
        <v>19.499850000000002</v>
      </c>
      <c r="S50" s="285">
        <f t="shared" si="27"/>
        <v>19.499850000000002</v>
      </c>
    </row>
    <row r="51" spans="1:19" s="94" customFormat="1" x14ac:dyDescent="0.4">
      <c r="A51" s="288">
        <v>2072</v>
      </c>
      <c r="B51" s="289" t="s">
        <v>21</v>
      </c>
      <c r="C51" s="64">
        <v>2636.497296</v>
      </c>
      <c r="D51" s="64">
        <f>SUM(C51*0.06)+C51</f>
        <v>2794.6871337600001</v>
      </c>
      <c r="E51" s="64">
        <f t="shared" si="18"/>
        <v>644.9327611197009</v>
      </c>
      <c r="F51" s="64">
        <f t="shared" si="29"/>
        <v>14.331839135993354</v>
      </c>
      <c r="G51" s="64">
        <f t="shared" si="12"/>
        <v>2962.3683617856</v>
      </c>
      <c r="H51" s="64">
        <f t="shared" si="16"/>
        <v>3899.9700000000003</v>
      </c>
      <c r="I51" s="64">
        <f t="shared" si="13"/>
        <v>900</v>
      </c>
      <c r="J51" s="64">
        <f t="shared" si="14"/>
        <v>20</v>
      </c>
      <c r="K51" s="64">
        <v>120</v>
      </c>
      <c r="L51" s="64">
        <v>16.706130000000002</v>
      </c>
      <c r="M51" s="64">
        <v>33.401130000000002</v>
      </c>
      <c r="N51" s="285">
        <f t="shared" si="22"/>
        <v>38.510788703212796</v>
      </c>
      <c r="O51" s="285">
        <f t="shared" si="23"/>
        <v>38.510788703212796</v>
      </c>
      <c r="P51" s="285">
        <f t="shared" si="24"/>
        <v>177.74210170713599</v>
      </c>
      <c r="Q51" s="285">
        <f t="shared" si="25"/>
        <v>177.74210170713599</v>
      </c>
      <c r="R51" s="285">
        <f t="shared" si="26"/>
        <v>19.499850000000002</v>
      </c>
      <c r="S51" s="285">
        <f t="shared" si="27"/>
        <v>19.499850000000002</v>
      </c>
    </row>
    <row r="52" spans="1:19" s="94" customFormat="1" x14ac:dyDescent="0.4">
      <c r="A52" s="288">
        <v>2074</v>
      </c>
      <c r="B52" s="289" t="s">
        <v>23</v>
      </c>
      <c r="C52" s="64">
        <v>2963.7841679999997</v>
      </c>
      <c r="D52" s="64">
        <f t="shared" si="9"/>
        <v>3141.6112180799996</v>
      </c>
      <c r="E52" s="64">
        <f t="shared" si="18"/>
        <v>724.99278103985398</v>
      </c>
      <c r="F52" s="64">
        <f t="shared" si="29"/>
        <v>16.110950689774533</v>
      </c>
      <c r="G52" s="64">
        <f t="shared" si="12"/>
        <v>3330.1078911647996</v>
      </c>
      <c r="H52" s="64">
        <f t="shared" si="16"/>
        <v>3899.9700000000003</v>
      </c>
      <c r="I52" s="64">
        <f t="shared" si="13"/>
        <v>900</v>
      </c>
      <c r="J52" s="64">
        <f t="shared" si="14"/>
        <v>20</v>
      </c>
      <c r="K52" s="64">
        <v>120</v>
      </c>
      <c r="L52" s="64">
        <v>16.706130000000002</v>
      </c>
      <c r="M52" s="64">
        <v>33.401130000000002</v>
      </c>
      <c r="N52" s="285">
        <f t="shared" si="22"/>
        <v>43.291402585142393</v>
      </c>
      <c r="O52" s="285">
        <f t="shared" si="23"/>
        <v>43.291402585142393</v>
      </c>
      <c r="P52" s="285">
        <f t="shared" si="24"/>
        <v>199.80647346988798</v>
      </c>
      <c r="Q52" s="285">
        <f t="shared" si="25"/>
        <v>199.80647346988798</v>
      </c>
      <c r="R52" s="285">
        <f t="shared" si="26"/>
        <v>19.499850000000002</v>
      </c>
      <c r="S52" s="285">
        <f t="shared" si="27"/>
        <v>19.499850000000002</v>
      </c>
    </row>
    <row r="53" spans="1:19" s="94" customFormat="1" x14ac:dyDescent="0.4">
      <c r="A53" s="288">
        <v>2076</v>
      </c>
      <c r="B53" s="289" t="s">
        <v>25</v>
      </c>
      <c r="C53" s="64">
        <v>3112.6654079999998</v>
      </c>
      <c r="D53" s="64">
        <f>SUM(C53*0.06)+C53</f>
        <v>3299.4253324799997</v>
      </c>
      <c r="E53" s="64">
        <f t="shared" si="18"/>
        <v>761.4117029700227</v>
      </c>
      <c r="F53" s="64">
        <f t="shared" si="29"/>
        <v>16.920260066000505</v>
      </c>
      <c r="G53" s="64">
        <f t="shared" si="12"/>
        <v>3497.3908524287999</v>
      </c>
      <c r="H53" s="64">
        <f t="shared" si="16"/>
        <v>3899.9700000000003</v>
      </c>
      <c r="I53" s="64">
        <f t="shared" si="13"/>
        <v>900</v>
      </c>
      <c r="J53" s="64">
        <f t="shared" si="14"/>
        <v>20</v>
      </c>
      <c r="K53" s="64">
        <v>120</v>
      </c>
      <c r="L53" s="64">
        <v>16.706130000000002</v>
      </c>
      <c r="M53" s="64">
        <v>33.401130000000002</v>
      </c>
      <c r="N53" s="285">
        <f t="shared" si="22"/>
        <v>45.466081081574394</v>
      </c>
      <c r="O53" s="285">
        <f t="shared" si="23"/>
        <v>45.466081081574394</v>
      </c>
      <c r="P53" s="285">
        <f t="shared" si="24"/>
        <v>209.84345114572798</v>
      </c>
      <c r="Q53" s="285">
        <f t="shared" si="25"/>
        <v>209.84345114572798</v>
      </c>
      <c r="R53" s="285">
        <f t="shared" si="26"/>
        <v>19.499850000000002</v>
      </c>
      <c r="S53" s="285">
        <f t="shared" si="27"/>
        <v>19.499850000000002</v>
      </c>
    </row>
    <row r="54" spans="1:19" s="94" customFormat="1" x14ac:dyDescent="0.4">
      <c r="A54" s="288">
        <v>2078</v>
      </c>
      <c r="B54" s="289" t="s">
        <v>24</v>
      </c>
      <c r="C54" s="64">
        <v>3260.1614400000003</v>
      </c>
      <c r="D54" s="64">
        <f>SUM(C54*0.06)+C54</f>
        <v>3455.7711264000004</v>
      </c>
      <c r="E54" s="64">
        <f t="shared" si="18"/>
        <v>797.49177910599315</v>
      </c>
      <c r="F54" s="64">
        <f t="shared" si="29"/>
        <v>17.722039535688737</v>
      </c>
      <c r="G54" s="64">
        <f t="shared" si="12"/>
        <v>3663.1173939840005</v>
      </c>
      <c r="H54" s="64">
        <f t="shared" si="16"/>
        <v>3899.9700000000003</v>
      </c>
      <c r="I54" s="64">
        <f t="shared" si="13"/>
        <v>900</v>
      </c>
      <c r="J54" s="64">
        <f t="shared" si="14"/>
        <v>20</v>
      </c>
      <c r="K54" s="64">
        <v>120</v>
      </c>
      <c r="L54" s="64">
        <v>16.706130000000002</v>
      </c>
      <c r="M54" s="64">
        <v>33.401130000000002</v>
      </c>
      <c r="N54" s="285">
        <f t="shared" si="22"/>
        <v>47.620526121792004</v>
      </c>
      <c r="O54" s="285">
        <f t="shared" si="23"/>
        <v>47.620526121792004</v>
      </c>
      <c r="P54" s="285">
        <f t="shared" si="24"/>
        <v>219.78704363904004</v>
      </c>
      <c r="Q54" s="285">
        <f t="shared" si="25"/>
        <v>219.78704363904004</v>
      </c>
      <c r="R54" s="285">
        <f t="shared" si="26"/>
        <v>19.499850000000002</v>
      </c>
      <c r="S54" s="285">
        <f t="shared" si="27"/>
        <v>19.499850000000002</v>
      </c>
    </row>
    <row r="55" spans="1:19" s="94" customFormat="1" x14ac:dyDescent="0.4">
      <c r="A55" s="288">
        <v>3042</v>
      </c>
      <c r="B55" s="180" t="s">
        <v>143</v>
      </c>
      <c r="C55" s="64">
        <v>3377.6651959999999</v>
      </c>
      <c r="D55" s="64">
        <f t="shared" si="9"/>
        <v>3580.3251077599998</v>
      </c>
      <c r="E55" s="64">
        <f t="shared" si="18"/>
        <v>826.23522667712814</v>
      </c>
      <c r="F55" s="64">
        <f t="shared" si="29"/>
        <v>18.36078281504729</v>
      </c>
      <c r="G55" s="64">
        <f t="shared" si="12"/>
        <v>3795.1446142256</v>
      </c>
      <c r="H55" s="64">
        <f t="shared" si="16"/>
        <v>3899.9700000000003</v>
      </c>
      <c r="I55" s="64">
        <f t="shared" si="13"/>
        <v>900</v>
      </c>
      <c r="J55" s="64">
        <f t="shared" si="14"/>
        <v>20</v>
      </c>
      <c r="K55" s="64">
        <v>120</v>
      </c>
      <c r="L55" s="64">
        <v>27.836130000000001</v>
      </c>
      <c r="M55" s="64">
        <v>66.802260000000004</v>
      </c>
      <c r="N55" s="285">
        <f t="shared" si="22"/>
        <v>49.3368799849328</v>
      </c>
      <c r="O55" s="285">
        <f t="shared" si="23"/>
        <v>49.3368799849328</v>
      </c>
      <c r="P55" s="285">
        <f t="shared" si="24"/>
        <v>227.70867685353599</v>
      </c>
      <c r="Q55" s="285">
        <f t="shared" si="25"/>
        <v>227.70867685353599</v>
      </c>
      <c r="R55" s="285">
        <f t="shared" si="26"/>
        <v>19.499850000000002</v>
      </c>
      <c r="S55" s="285">
        <f t="shared" si="27"/>
        <v>19.499850000000002</v>
      </c>
    </row>
    <row r="56" spans="1:19" s="94" customFormat="1" x14ac:dyDescent="0.4">
      <c r="A56" s="288">
        <v>2082</v>
      </c>
      <c r="B56" s="289" t="s">
        <v>28</v>
      </c>
      <c r="C56" s="64">
        <v>2919.9330279999999</v>
      </c>
      <c r="D56" s="64">
        <f t="shared" si="9"/>
        <v>3095.1290096799999</v>
      </c>
      <c r="E56" s="64">
        <f t="shared" si="18"/>
        <v>714.26603504950026</v>
      </c>
      <c r="F56" s="64">
        <f t="shared" si="29"/>
        <v>15.872578556655561</v>
      </c>
      <c r="G56" s="64">
        <f t="shared" si="12"/>
        <v>3280.8367502607998</v>
      </c>
      <c r="H56" s="64">
        <f t="shared" si="16"/>
        <v>3899.9700000000003</v>
      </c>
      <c r="I56" s="64">
        <f t="shared" si="13"/>
        <v>900</v>
      </c>
      <c r="J56" s="64">
        <f t="shared" si="14"/>
        <v>20</v>
      </c>
      <c r="K56" s="64">
        <v>120</v>
      </c>
      <c r="L56" s="64">
        <v>27.836130000000001</v>
      </c>
      <c r="M56" s="64">
        <v>66.802260000000004</v>
      </c>
      <c r="N56" s="285">
        <f t="shared" si="22"/>
        <v>42.650877753390397</v>
      </c>
      <c r="O56" s="285">
        <f t="shared" si="23"/>
        <v>42.650877753390397</v>
      </c>
      <c r="P56" s="285">
        <f t="shared" si="24"/>
        <v>196.85020501564799</v>
      </c>
      <c r="Q56" s="285">
        <f t="shared" si="25"/>
        <v>196.85020501564799</v>
      </c>
      <c r="R56" s="285">
        <f t="shared" si="26"/>
        <v>19.499850000000002</v>
      </c>
      <c r="S56" s="285">
        <f t="shared" si="27"/>
        <v>19.499850000000002</v>
      </c>
    </row>
    <row r="57" spans="1:19" s="94" customFormat="1" x14ac:dyDescent="0.4">
      <c r="A57" s="288">
        <v>2084</v>
      </c>
      <c r="B57" s="289" t="s">
        <v>30</v>
      </c>
      <c r="C57" s="64">
        <v>3066.0684439999995</v>
      </c>
      <c r="D57" s="64">
        <f>SUM(C57*0.06)+C57</f>
        <v>3250.0325506399995</v>
      </c>
      <c r="E57" s="64">
        <f t="shared" si="18"/>
        <v>750.01328101908462</v>
      </c>
      <c r="F57" s="64">
        <f t="shared" si="29"/>
        <v>16.666961800424101</v>
      </c>
      <c r="G57" s="64">
        <f t="shared" si="12"/>
        <v>3445.0345036783992</v>
      </c>
      <c r="H57" s="64">
        <f t="shared" si="16"/>
        <v>3899.9700000000003</v>
      </c>
      <c r="I57" s="64">
        <f t="shared" si="13"/>
        <v>900</v>
      </c>
      <c r="J57" s="64">
        <f t="shared" si="14"/>
        <v>20</v>
      </c>
      <c r="K57" s="64">
        <v>120</v>
      </c>
      <c r="L57" s="64">
        <v>27.836130000000001</v>
      </c>
      <c r="M57" s="64">
        <v>66.802260000000004</v>
      </c>
      <c r="N57" s="285">
        <f t="shared" si="22"/>
        <v>44.785448547819186</v>
      </c>
      <c r="O57" s="285">
        <f t="shared" si="23"/>
        <v>44.785448547819186</v>
      </c>
      <c r="P57" s="285">
        <f t="shared" si="24"/>
        <v>206.70207022070394</v>
      </c>
      <c r="Q57" s="285">
        <f t="shared" si="25"/>
        <v>206.70207022070394</v>
      </c>
      <c r="R57" s="285">
        <f t="shared" si="26"/>
        <v>19.499850000000002</v>
      </c>
      <c r="S57" s="285">
        <f t="shared" si="27"/>
        <v>19.499850000000002</v>
      </c>
    </row>
    <row r="58" spans="1:19" s="94" customFormat="1" x14ac:dyDescent="0.4">
      <c r="A58" s="288">
        <v>2086</v>
      </c>
      <c r="B58" s="289" t="s">
        <v>29</v>
      </c>
      <c r="C58" s="64">
        <v>3212.1926240000003</v>
      </c>
      <c r="D58" s="64">
        <f>SUM(C58*0.06)+C58</f>
        <v>3404.9241814400002</v>
      </c>
      <c r="E58" s="64">
        <f t="shared" si="18"/>
        <v>785.7577784690651</v>
      </c>
      <c r="F58" s="64">
        <f t="shared" si="29"/>
        <v>17.461283965979224</v>
      </c>
      <c r="G58" s="64">
        <f t="shared" si="12"/>
        <v>3609.2196323264002</v>
      </c>
      <c r="H58" s="64">
        <f t="shared" si="16"/>
        <v>3899.9700000000003</v>
      </c>
      <c r="I58" s="64">
        <f t="shared" si="13"/>
        <v>900</v>
      </c>
      <c r="J58" s="64">
        <f t="shared" si="14"/>
        <v>20</v>
      </c>
      <c r="K58" s="64">
        <v>120</v>
      </c>
      <c r="L58" s="64">
        <v>27.836130000000001</v>
      </c>
      <c r="M58" s="64">
        <v>66.802260000000004</v>
      </c>
      <c r="N58" s="285">
        <f t="shared" si="22"/>
        <v>46.9198552202432</v>
      </c>
      <c r="O58" s="285">
        <f t="shared" si="23"/>
        <v>46.9198552202432</v>
      </c>
      <c r="P58" s="285">
        <f t="shared" si="24"/>
        <v>216.553177939584</v>
      </c>
      <c r="Q58" s="285">
        <f t="shared" si="25"/>
        <v>216.553177939584</v>
      </c>
      <c r="R58" s="285">
        <f t="shared" si="26"/>
        <v>19.499850000000002</v>
      </c>
      <c r="S58" s="285">
        <f t="shared" si="27"/>
        <v>19.499850000000002</v>
      </c>
    </row>
    <row r="59" spans="1:19" s="94" customFormat="1" x14ac:dyDescent="0.4">
      <c r="A59" s="288">
        <v>3048</v>
      </c>
      <c r="B59" s="289" t="s">
        <v>63</v>
      </c>
      <c r="C59" s="64">
        <v>3077.293208</v>
      </c>
      <c r="D59" s="64">
        <f t="shared" si="9"/>
        <v>3261.93080048</v>
      </c>
      <c r="E59" s="64">
        <f t="shared" si="18"/>
        <v>752.75905210347764</v>
      </c>
      <c r="F59" s="64">
        <f t="shared" si="29"/>
        <v>16.727978935632837</v>
      </c>
      <c r="G59" s="64">
        <f t="shared" si="12"/>
        <v>3457.6466485087999</v>
      </c>
      <c r="H59" s="64">
        <f t="shared" si="16"/>
        <v>3899.9700000000003</v>
      </c>
      <c r="I59" s="64">
        <f t="shared" si="13"/>
        <v>900</v>
      </c>
      <c r="J59" s="64">
        <f t="shared" si="14"/>
        <v>20</v>
      </c>
      <c r="K59" s="64">
        <v>120</v>
      </c>
      <c r="L59" s="64">
        <v>27.836130000000001</v>
      </c>
      <c r="M59" s="64">
        <v>66.802260000000004</v>
      </c>
      <c r="N59" s="285">
        <f t="shared" si="22"/>
        <v>44.949406430614395</v>
      </c>
      <c r="O59" s="285">
        <f t="shared" si="23"/>
        <v>44.949406430614395</v>
      </c>
      <c r="P59" s="285">
        <f t="shared" si="24"/>
        <v>207.45879891052797</v>
      </c>
      <c r="Q59" s="285">
        <f t="shared" si="25"/>
        <v>207.45879891052797</v>
      </c>
      <c r="R59" s="285">
        <f t="shared" si="26"/>
        <v>19.499850000000002</v>
      </c>
      <c r="S59" s="285">
        <f t="shared" si="27"/>
        <v>19.499850000000002</v>
      </c>
    </row>
    <row r="60" spans="1:19" s="94" customFormat="1" x14ac:dyDescent="0.4">
      <c r="A60" s="288">
        <v>3052</v>
      </c>
      <c r="B60" s="289" t="s">
        <v>64</v>
      </c>
      <c r="C60" s="64">
        <v>3364.4966039999999</v>
      </c>
      <c r="D60" s="64">
        <f t="shared" si="9"/>
        <v>3566.3664002400001</v>
      </c>
      <c r="E60" s="64">
        <f t="shared" si="18"/>
        <v>823.01396170124383</v>
      </c>
      <c r="F60" s="64">
        <f t="shared" si="29"/>
        <v>18.289199148916531</v>
      </c>
      <c r="G60" s="64">
        <f t="shared" si="12"/>
        <v>3780.3483842544001</v>
      </c>
      <c r="H60" s="64">
        <f t="shared" si="16"/>
        <v>3899.9700000000003</v>
      </c>
      <c r="I60" s="64">
        <f t="shared" si="13"/>
        <v>900</v>
      </c>
      <c r="J60" s="64">
        <f t="shared" si="14"/>
        <v>20</v>
      </c>
      <c r="K60" s="64">
        <v>120</v>
      </c>
      <c r="L60" s="64">
        <v>27.836130000000001</v>
      </c>
      <c r="M60" s="64">
        <v>66.802260000000004</v>
      </c>
      <c r="N60" s="285">
        <f t="shared" si="22"/>
        <v>49.144528995307198</v>
      </c>
      <c r="O60" s="285">
        <f t="shared" si="23"/>
        <v>49.144528995307198</v>
      </c>
      <c r="P60" s="285">
        <f t="shared" si="24"/>
        <v>226.82090305526401</v>
      </c>
      <c r="Q60" s="285">
        <f t="shared" si="25"/>
        <v>226.82090305526401</v>
      </c>
      <c r="R60" s="285">
        <f t="shared" si="26"/>
        <v>19.499850000000002</v>
      </c>
      <c r="S60" s="285">
        <f t="shared" si="27"/>
        <v>19.499850000000002</v>
      </c>
    </row>
    <row r="61" spans="1:19" s="94" customFormat="1" x14ac:dyDescent="0.4">
      <c r="A61" s="288">
        <v>3054</v>
      </c>
      <c r="B61" s="289" t="s">
        <v>112</v>
      </c>
      <c r="C61" s="64">
        <v>3610.6886</v>
      </c>
      <c r="D61" s="64">
        <f>SUM(C61*0.06)+C61</f>
        <v>3827.3299160000001</v>
      </c>
      <c r="E61" s="64">
        <f t="shared" si="18"/>
        <v>883.23677474442104</v>
      </c>
      <c r="F61" s="64">
        <f t="shared" si="29"/>
        <v>19.627483883209358</v>
      </c>
      <c r="G61" s="64">
        <f t="shared" si="12"/>
        <v>4056.9697109600002</v>
      </c>
      <c r="H61" s="64">
        <f t="shared" si="15"/>
        <v>4056.9697109600002</v>
      </c>
      <c r="I61" s="64">
        <f t="shared" si="13"/>
        <v>936.2309812290863</v>
      </c>
      <c r="J61" s="64">
        <f t="shared" si="14"/>
        <v>20.805132916201917</v>
      </c>
      <c r="K61" s="64">
        <v>120</v>
      </c>
      <c r="L61" s="64">
        <v>27.836130000000001</v>
      </c>
      <c r="M61" s="64">
        <v>66.802260000000004</v>
      </c>
      <c r="N61" s="285">
        <f t="shared" si="22"/>
        <v>52.740606242479998</v>
      </c>
      <c r="O61" s="285">
        <f t="shared" si="23"/>
        <v>52.740606242479998</v>
      </c>
      <c r="P61" s="285">
        <f t="shared" si="24"/>
        <v>243.4181826576</v>
      </c>
      <c r="Q61" s="285">
        <f t="shared" si="25"/>
        <v>243.4181826576</v>
      </c>
      <c r="R61" s="285">
        <f t="shared" si="26"/>
        <v>20.2848485548</v>
      </c>
      <c r="S61" s="285">
        <f t="shared" si="27"/>
        <v>20.2848485548</v>
      </c>
    </row>
    <row r="62" spans="1:19" s="94" customFormat="1" x14ac:dyDescent="0.4">
      <c r="A62" s="288">
        <v>1012</v>
      </c>
      <c r="B62" s="289" t="s">
        <v>32</v>
      </c>
      <c r="C62" s="64">
        <v>1579.6692400000002</v>
      </c>
      <c r="D62" s="64">
        <f t="shared" si="9"/>
        <v>1674.4493944000001</v>
      </c>
      <c r="E62" s="64">
        <f t="shared" si="18"/>
        <v>386.41437112593172</v>
      </c>
      <c r="F62" s="64">
        <f t="shared" si="29"/>
        <v>8.5869860250207051</v>
      </c>
      <c r="G62" s="64">
        <f t="shared" si="12"/>
        <v>1774.9163580640002</v>
      </c>
      <c r="H62" s="64">
        <f t="shared" ref="H62:H69" si="32">SUM(20*45)*4.3333</f>
        <v>3899.9700000000003</v>
      </c>
      <c r="I62" s="64">
        <f t="shared" si="13"/>
        <v>900</v>
      </c>
      <c r="J62" s="64">
        <f t="shared" si="14"/>
        <v>20</v>
      </c>
      <c r="K62" s="64">
        <v>120</v>
      </c>
      <c r="L62" s="64">
        <v>27.836130000000001</v>
      </c>
      <c r="M62" s="64">
        <v>79.323509999999999</v>
      </c>
      <c r="N62" s="285">
        <f t="shared" si="22"/>
        <v>23.073912654832</v>
      </c>
      <c r="O62" s="285">
        <f t="shared" si="23"/>
        <v>23.073912654832</v>
      </c>
      <c r="P62" s="285">
        <f t="shared" si="24"/>
        <v>106.49498148384001</v>
      </c>
      <c r="Q62" s="285">
        <f t="shared" si="25"/>
        <v>106.49498148384001</v>
      </c>
      <c r="R62" s="285">
        <f t="shared" si="26"/>
        <v>19.499850000000002</v>
      </c>
      <c r="S62" s="285">
        <f t="shared" si="27"/>
        <v>19.499850000000002</v>
      </c>
    </row>
    <row r="63" spans="1:19" s="94" customFormat="1" x14ac:dyDescent="0.4">
      <c r="A63" s="288">
        <v>1014</v>
      </c>
      <c r="B63" s="289" t="s">
        <v>34</v>
      </c>
      <c r="C63" s="64">
        <v>2032.0980159999999</v>
      </c>
      <c r="D63" s="64">
        <f>SUM(C63*0.06)+C63</f>
        <v>2154.02389696</v>
      </c>
      <c r="E63" s="64">
        <f t="shared" si="18"/>
        <v>497.08626150047303</v>
      </c>
      <c r="F63" s="64">
        <f t="shared" si="29"/>
        <v>11.046361366677178</v>
      </c>
      <c r="G63" s="64">
        <f t="shared" si="12"/>
        <v>2283.2653307776</v>
      </c>
      <c r="H63" s="64">
        <f t="shared" si="32"/>
        <v>3899.9700000000003</v>
      </c>
      <c r="I63" s="64">
        <f t="shared" si="13"/>
        <v>900</v>
      </c>
      <c r="J63" s="64">
        <f t="shared" si="14"/>
        <v>20</v>
      </c>
      <c r="K63" s="64">
        <v>120</v>
      </c>
      <c r="L63" s="64">
        <v>27.836130000000001</v>
      </c>
      <c r="M63" s="64">
        <v>79.323509999999999</v>
      </c>
      <c r="N63" s="285">
        <f t="shared" si="22"/>
        <v>29.682449300108797</v>
      </c>
      <c r="O63" s="285">
        <f t="shared" si="23"/>
        <v>29.682449300108797</v>
      </c>
      <c r="P63" s="285">
        <f t="shared" si="24"/>
        <v>136.99591984665599</v>
      </c>
      <c r="Q63" s="285">
        <f t="shared" si="25"/>
        <v>136.99591984665599</v>
      </c>
      <c r="R63" s="285">
        <f t="shared" si="26"/>
        <v>19.499850000000002</v>
      </c>
      <c r="S63" s="285">
        <f t="shared" si="27"/>
        <v>19.499850000000002</v>
      </c>
    </row>
    <row r="64" spans="1:19" s="94" customFormat="1" x14ac:dyDescent="0.4">
      <c r="A64" s="288">
        <v>1016</v>
      </c>
      <c r="B64" s="289" t="s">
        <v>33</v>
      </c>
      <c r="C64" s="64">
        <v>2129.9748119999999</v>
      </c>
      <c r="D64" s="64">
        <f>SUM(C64*0.06)+C64</f>
        <v>2257.77330072</v>
      </c>
      <c r="E64" s="64">
        <f t="shared" si="18"/>
        <v>521.0286157708905</v>
      </c>
      <c r="F64" s="64">
        <f t="shared" si="29"/>
        <v>11.578413683797567</v>
      </c>
      <c r="G64" s="64">
        <f t="shared" ref="G64:G68" si="33">SUM(D64*0.06)+D64</f>
        <v>2393.2396987632001</v>
      </c>
      <c r="H64" s="64">
        <f t="shared" si="32"/>
        <v>3899.9700000000003</v>
      </c>
      <c r="I64" s="64">
        <f t="shared" ref="I64:I69" si="34">+H64/4.3333</f>
        <v>900</v>
      </c>
      <c r="J64" s="64">
        <f t="shared" ref="J64:J69" si="35">+I64/45</f>
        <v>20</v>
      </c>
      <c r="K64" s="64">
        <v>120</v>
      </c>
      <c r="L64" s="64">
        <v>27.836130000000001</v>
      </c>
      <c r="M64" s="64">
        <v>79.323509999999999</v>
      </c>
      <c r="N64" s="285">
        <f t="shared" si="22"/>
        <v>31.112116083921599</v>
      </c>
      <c r="O64" s="285">
        <f t="shared" si="23"/>
        <v>31.112116083921599</v>
      </c>
      <c r="P64" s="285">
        <f t="shared" si="24"/>
        <v>143.59438192579199</v>
      </c>
      <c r="Q64" s="285">
        <f t="shared" si="25"/>
        <v>143.59438192579199</v>
      </c>
      <c r="R64" s="285">
        <f t="shared" si="26"/>
        <v>19.499850000000002</v>
      </c>
      <c r="S64" s="285">
        <f t="shared" si="27"/>
        <v>19.499850000000002</v>
      </c>
    </row>
    <row r="65" spans="1:19" s="94" customFormat="1" ht="52.5" x14ac:dyDescent="0.4">
      <c r="A65" s="288">
        <v>1000</v>
      </c>
      <c r="B65" s="289" t="s">
        <v>35</v>
      </c>
      <c r="C65" s="64">
        <v>1184.2406920000001</v>
      </c>
      <c r="D65" s="64">
        <f t="shared" ref="D65" si="36">SUM(C65*0.06)+C65</f>
        <v>1255.29513352</v>
      </c>
      <c r="E65" s="64">
        <f t="shared" si="18"/>
        <v>289.68572070246694</v>
      </c>
      <c r="F65" s="64">
        <f t="shared" si="29"/>
        <v>6.4374604600548206</v>
      </c>
      <c r="G65" s="64">
        <f t="shared" si="33"/>
        <v>1330.6128415312</v>
      </c>
      <c r="H65" s="64">
        <f t="shared" si="32"/>
        <v>3899.9700000000003</v>
      </c>
      <c r="I65" s="64">
        <f t="shared" si="34"/>
        <v>900</v>
      </c>
      <c r="J65" s="64">
        <f t="shared" si="35"/>
        <v>20</v>
      </c>
      <c r="K65" s="64">
        <v>120</v>
      </c>
      <c r="L65" s="64">
        <v>27.836130000000001</v>
      </c>
      <c r="M65" s="64">
        <v>79.323509999999999</v>
      </c>
      <c r="N65" s="287">
        <f t="shared" si="22"/>
        <v>17.297966939905599</v>
      </c>
      <c r="O65" s="287">
        <f t="shared" si="23"/>
        <v>17.297966939905599</v>
      </c>
      <c r="P65" s="287">
        <f t="shared" si="24"/>
        <v>79.836770491872002</v>
      </c>
      <c r="Q65" s="287">
        <f t="shared" si="25"/>
        <v>79.836770491872002</v>
      </c>
      <c r="R65" s="287">
        <f t="shared" si="26"/>
        <v>19.499850000000002</v>
      </c>
      <c r="S65" s="287">
        <f t="shared" si="27"/>
        <v>19.499850000000002</v>
      </c>
    </row>
    <row r="66" spans="1:19" s="94" customFormat="1" ht="52.5" x14ac:dyDescent="0.4">
      <c r="A66" s="288">
        <v>1002</v>
      </c>
      <c r="B66" s="289" t="s">
        <v>38</v>
      </c>
      <c r="C66" s="64">
        <v>1243.4993559999998</v>
      </c>
      <c r="D66" s="64">
        <f>SUM(C66*0.06)+C66</f>
        <v>1318.1093173599997</v>
      </c>
      <c r="E66" s="64">
        <f t="shared" si="18"/>
        <v>304.18141309394679</v>
      </c>
      <c r="F66" s="64">
        <f t="shared" si="29"/>
        <v>6.7595869576432621</v>
      </c>
      <c r="G66" s="64">
        <f t="shared" si="33"/>
        <v>1397.1958764015997</v>
      </c>
      <c r="H66" s="64">
        <f t="shared" si="32"/>
        <v>3899.9700000000003</v>
      </c>
      <c r="I66" s="64">
        <f t="shared" si="34"/>
        <v>900</v>
      </c>
      <c r="J66" s="64">
        <f t="shared" si="35"/>
        <v>20</v>
      </c>
      <c r="K66" s="64">
        <v>120</v>
      </c>
      <c r="L66" s="64">
        <v>27.836130000000001</v>
      </c>
      <c r="M66" s="64">
        <v>79.323509999999999</v>
      </c>
      <c r="N66" s="287">
        <f t="shared" si="22"/>
        <v>18.163546393220795</v>
      </c>
      <c r="O66" s="287">
        <f t="shared" si="23"/>
        <v>18.163546393220795</v>
      </c>
      <c r="P66" s="287">
        <f t="shared" si="24"/>
        <v>83.83175258409598</v>
      </c>
      <c r="Q66" s="287">
        <f t="shared" si="25"/>
        <v>83.83175258409598</v>
      </c>
      <c r="R66" s="287">
        <f t="shared" si="26"/>
        <v>19.499850000000002</v>
      </c>
      <c r="S66" s="287">
        <f t="shared" si="27"/>
        <v>19.499850000000002</v>
      </c>
    </row>
    <row r="67" spans="1:19" s="94" customFormat="1" ht="52.5" x14ac:dyDescent="0.4">
      <c r="A67" s="288">
        <v>1004</v>
      </c>
      <c r="B67" s="289" t="s">
        <v>37</v>
      </c>
      <c r="C67" s="64">
        <v>1301.420936</v>
      </c>
      <c r="D67" s="64">
        <f>SUM(C67*0.06)+C67</f>
        <v>1379.50619216</v>
      </c>
      <c r="E67" s="64">
        <f t="shared" si="18"/>
        <v>318.35003165255114</v>
      </c>
      <c r="F67" s="64">
        <f t="shared" si="29"/>
        <v>7.0744451478344699</v>
      </c>
      <c r="G67" s="64">
        <f t="shared" si="33"/>
        <v>1462.2765636895999</v>
      </c>
      <c r="H67" s="64">
        <f>SUM(20*45)*4.3333</f>
        <v>3899.9700000000003</v>
      </c>
      <c r="I67" s="64">
        <f t="shared" si="34"/>
        <v>900</v>
      </c>
      <c r="J67" s="64">
        <f t="shared" si="35"/>
        <v>20</v>
      </c>
      <c r="K67" s="64">
        <v>120</v>
      </c>
      <c r="L67" s="64">
        <v>27.836130000000001</v>
      </c>
      <c r="M67" s="64">
        <v>79.323509999999999</v>
      </c>
      <c r="N67" s="287">
        <f t="shared" si="22"/>
        <v>19.009595327964799</v>
      </c>
      <c r="O67" s="287">
        <f t="shared" si="23"/>
        <v>19.009595327964799</v>
      </c>
      <c r="P67" s="287">
        <f t="shared" si="24"/>
        <v>87.73659382137599</v>
      </c>
      <c r="Q67" s="287">
        <f t="shared" si="25"/>
        <v>87.73659382137599</v>
      </c>
      <c r="R67" s="287">
        <f t="shared" si="26"/>
        <v>19.499850000000002</v>
      </c>
      <c r="S67" s="287">
        <f t="shared" si="27"/>
        <v>19.499850000000002</v>
      </c>
    </row>
    <row r="68" spans="1:19" s="94" customFormat="1" x14ac:dyDescent="0.4">
      <c r="A68" s="288">
        <v>2089</v>
      </c>
      <c r="B68" s="290" t="s">
        <v>62</v>
      </c>
      <c r="C68" s="64">
        <v>3297.6648759999998</v>
      </c>
      <c r="D68" s="64">
        <f t="shared" ref="D68" si="37">SUM(C68*0.06)+C68</f>
        <v>3495.5247685599998</v>
      </c>
      <c r="E68" s="64">
        <f t="shared" si="18"/>
        <v>806.66576709666981</v>
      </c>
      <c r="F68" s="64">
        <f t="shared" si="29"/>
        <v>17.925905935481552</v>
      </c>
      <c r="G68" s="64">
        <f t="shared" si="33"/>
        <v>3705.2562546735999</v>
      </c>
      <c r="H68" s="64">
        <f t="shared" si="32"/>
        <v>3899.9700000000003</v>
      </c>
      <c r="I68" s="64">
        <f t="shared" si="34"/>
        <v>900</v>
      </c>
      <c r="J68" s="64">
        <f t="shared" si="35"/>
        <v>20</v>
      </c>
      <c r="K68" s="64"/>
      <c r="L68" s="64"/>
      <c r="M68" s="64"/>
      <c r="N68" s="64"/>
      <c r="O68" s="64"/>
      <c r="P68" s="64"/>
      <c r="Q68" s="64"/>
      <c r="R68" s="64">
        <f>+H68*0.015</f>
        <v>58.499549999999999</v>
      </c>
      <c r="S68" s="64"/>
    </row>
    <row r="69" spans="1:19" s="94" customFormat="1" x14ac:dyDescent="0.4">
      <c r="A69" s="288">
        <v>2139</v>
      </c>
      <c r="B69" s="180" t="s">
        <v>178</v>
      </c>
      <c r="C69" s="64">
        <v>3297.6648759999998</v>
      </c>
      <c r="D69" s="64">
        <f>SUM(C69*0.06)+C69</f>
        <v>3495.5247685599998</v>
      </c>
      <c r="E69" s="64">
        <f t="shared" si="18"/>
        <v>806.66576709666981</v>
      </c>
      <c r="F69" s="64">
        <f t="shared" si="29"/>
        <v>17.925905935481552</v>
      </c>
      <c r="G69" s="64">
        <f>SUM(D69*0.06)+D69</f>
        <v>3705.2562546735999</v>
      </c>
      <c r="H69" s="64">
        <f t="shared" si="32"/>
        <v>3899.9700000000003</v>
      </c>
      <c r="I69" s="64">
        <f t="shared" si="34"/>
        <v>900</v>
      </c>
      <c r="J69" s="64">
        <f t="shared" si="35"/>
        <v>20</v>
      </c>
      <c r="K69" s="64"/>
      <c r="L69" s="64">
        <v>225.75</v>
      </c>
      <c r="M69" s="64"/>
      <c r="N69" s="64"/>
      <c r="O69" s="64"/>
      <c r="P69" s="64"/>
      <c r="Q69" s="64"/>
      <c r="R69" s="64">
        <f>+H69*0.03</f>
        <v>116.9991</v>
      </c>
      <c r="S69" s="64"/>
    </row>
    <row r="70" spans="1:19" ht="30.75" thickBot="1" x14ac:dyDescent="0.45">
      <c r="A70" s="36"/>
      <c r="B70" s="75" t="s">
        <v>107</v>
      </c>
      <c r="C70" s="1"/>
      <c r="D70" s="1"/>
      <c r="E70" s="1"/>
      <c r="F70" s="1"/>
      <c r="G70" s="1"/>
      <c r="H70" s="1"/>
      <c r="I70" s="24"/>
      <c r="J70" s="70"/>
      <c r="K70" s="1"/>
      <c r="L70" s="1"/>
      <c r="M70" s="1"/>
      <c r="N70" s="1"/>
      <c r="O70" s="1"/>
      <c r="P70" s="1"/>
      <c r="Q70" s="1"/>
      <c r="R70" s="1"/>
    </row>
    <row r="71" spans="1:19" x14ac:dyDescent="0.4">
      <c r="A71" s="36"/>
      <c r="B71" s="214" t="s">
        <v>49</v>
      </c>
      <c r="C71" s="243" t="s">
        <v>109</v>
      </c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4"/>
    </row>
    <row r="72" spans="1:19" ht="27" thickBot="1" x14ac:dyDescent="0.45">
      <c r="A72" s="36"/>
      <c r="B72" s="215"/>
      <c r="C72" s="208" t="s">
        <v>190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9"/>
    </row>
    <row r="73" spans="1:19" x14ac:dyDescent="0.4">
      <c r="A73" s="36"/>
      <c r="B73" s="214" t="s">
        <v>108</v>
      </c>
      <c r="C73" s="245" t="s">
        <v>189</v>
      </c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6"/>
    </row>
    <row r="74" spans="1:19" x14ac:dyDescent="0.4">
      <c r="A74" s="36"/>
      <c r="B74" s="218"/>
      <c r="C74" s="221" t="s">
        <v>204</v>
      </c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2"/>
    </row>
    <row r="75" spans="1:19" ht="46.5" customHeight="1" x14ac:dyDescent="0.4">
      <c r="A75" s="36"/>
      <c r="B75" s="218"/>
      <c r="C75" s="223" t="s">
        <v>55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4"/>
    </row>
    <row r="76" spans="1:19" ht="47.25" customHeight="1" thickBot="1" x14ac:dyDescent="0.45">
      <c r="A76" s="36"/>
      <c r="B76" s="215"/>
      <c r="C76" s="225" t="s">
        <v>59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6"/>
    </row>
    <row r="77" spans="1:19" ht="27" thickBot="1" x14ac:dyDescent="0.45">
      <c r="A77" s="36"/>
      <c r="B77" s="78" t="s">
        <v>194</v>
      </c>
      <c r="C77" s="212" t="s">
        <v>145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3"/>
    </row>
    <row r="78" spans="1:19" ht="48" customHeight="1" thickBot="1" x14ac:dyDescent="0.45">
      <c r="A78" s="36"/>
      <c r="B78" s="73" t="s">
        <v>52</v>
      </c>
      <c r="C78" s="210" t="s">
        <v>146</v>
      </c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1"/>
    </row>
    <row r="79" spans="1:19" ht="26.25" customHeight="1" thickBot="1" x14ac:dyDescent="0.45">
      <c r="A79" s="36"/>
      <c r="B79" s="74" t="s">
        <v>57</v>
      </c>
      <c r="C79" s="210" t="s">
        <v>212</v>
      </c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1"/>
    </row>
    <row r="80" spans="1:19" x14ac:dyDescent="0.4">
      <c r="A80" s="36"/>
      <c r="B80" s="236" t="s">
        <v>110</v>
      </c>
      <c r="C80" s="255" t="s">
        <v>111</v>
      </c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6"/>
    </row>
    <row r="81" spans="1:21" x14ac:dyDescent="0.4">
      <c r="A81" s="36"/>
      <c r="B81" s="247"/>
      <c r="C81" s="257" t="s">
        <v>113</v>
      </c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8"/>
    </row>
    <row r="82" spans="1:21" ht="27" thickBot="1" x14ac:dyDescent="0.45">
      <c r="A82" s="36"/>
      <c r="B82" s="237"/>
      <c r="C82" s="234" t="s">
        <v>214</v>
      </c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5"/>
    </row>
    <row r="83" spans="1:21" x14ac:dyDescent="0.4">
      <c r="A83" s="36"/>
      <c r="B83" s="238" t="s">
        <v>123</v>
      </c>
      <c r="C83" s="228" t="s">
        <v>128</v>
      </c>
      <c r="D83" s="228"/>
      <c r="E83" s="130"/>
      <c r="F83" s="130"/>
      <c r="G83" s="228" t="s">
        <v>128</v>
      </c>
      <c r="H83" s="228"/>
      <c r="I83" s="146"/>
      <c r="J83" s="161"/>
      <c r="K83" s="86"/>
      <c r="L83" s="86"/>
      <c r="M83" s="86"/>
      <c r="N83" s="166"/>
      <c r="O83" s="166"/>
      <c r="P83" s="86"/>
      <c r="Q83" s="86"/>
      <c r="R83" s="87"/>
      <c r="S83" s="35"/>
      <c r="T83" s="35"/>
      <c r="U83" s="35"/>
    </row>
    <row r="84" spans="1:21" x14ac:dyDescent="0.4">
      <c r="A84" s="36"/>
      <c r="B84" s="239"/>
      <c r="C84" s="229" t="s">
        <v>124</v>
      </c>
      <c r="D84" s="229"/>
      <c r="E84" s="131"/>
      <c r="F84" s="131"/>
      <c r="G84" s="229" t="s">
        <v>124</v>
      </c>
      <c r="H84" s="229"/>
      <c r="I84" s="147"/>
      <c r="J84" s="162"/>
      <c r="K84" s="88"/>
      <c r="L84" s="88"/>
      <c r="M84" s="88"/>
      <c r="N84" s="167"/>
      <c r="O84" s="167"/>
      <c r="P84" s="88"/>
      <c r="Q84" s="88"/>
      <c r="R84" s="89"/>
      <c r="S84" s="35"/>
      <c r="T84" s="35"/>
      <c r="U84" s="35"/>
    </row>
    <row r="85" spans="1:21" x14ac:dyDescent="0.4">
      <c r="A85" s="36"/>
      <c r="B85" s="239"/>
      <c r="C85" s="229" t="s">
        <v>125</v>
      </c>
      <c r="D85" s="229"/>
      <c r="E85" s="131"/>
      <c r="F85" s="131"/>
      <c r="G85" s="229" t="s">
        <v>125</v>
      </c>
      <c r="H85" s="229"/>
      <c r="I85" s="147"/>
      <c r="J85" s="162"/>
      <c r="K85" s="88"/>
      <c r="L85" s="88"/>
      <c r="M85" s="88"/>
      <c r="N85" s="167"/>
      <c r="O85" s="167"/>
      <c r="P85" s="88"/>
      <c r="Q85" s="88"/>
      <c r="R85" s="89"/>
      <c r="S85" s="35"/>
      <c r="T85" s="35"/>
      <c r="U85" s="35"/>
    </row>
    <row r="86" spans="1:21" x14ac:dyDescent="0.4">
      <c r="A86" s="36"/>
      <c r="B86" s="239"/>
      <c r="C86" s="241" t="s">
        <v>126</v>
      </c>
      <c r="D86" s="241"/>
      <c r="E86" s="132"/>
      <c r="F86" s="132"/>
      <c r="G86" s="241" t="s">
        <v>126</v>
      </c>
      <c r="H86" s="241"/>
      <c r="I86" s="148"/>
      <c r="J86" s="163"/>
      <c r="K86" s="84"/>
      <c r="L86" s="84"/>
      <c r="M86" s="84"/>
      <c r="N86" s="169"/>
      <c r="O86" s="169"/>
      <c r="P86" s="84"/>
      <c r="Q86" s="84"/>
      <c r="R86" s="85"/>
      <c r="S86" s="35"/>
      <c r="T86" s="35"/>
      <c r="U86" s="35"/>
    </row>
    <row r="87" spans="1:21" ht="27" thickBot="1" x14ac:dyDescent="0.45">
      <c r="A87" s="36"/>
      <c r="B87" s="240"/>
      <c r="C87" s="242" t="s">
        <v>127</v>
      </c>
      <c r="D87" s="242"/>
      <c r="E87" s="133"/>
      <c r="F87" s="133"/>
      <c r="G87" s="242" t="s">
        <v>127</v>
      </c>
      <c r="H87" s="242"/>
      <c r="I87" s="149"/>
      <c r="J87" s="164"/>
      <c r="K87" s="90"/>
      <c r="L87" s="90"/>
      <c r="M87" s="90"/>
      <c r="N87" s="90"/>
      <c r="O87" s="90"/>
      <c r="P87" s="90"/>
      <c r="Q87" s="90"/>
      <c r="R87" s="91"/>
      <c r="S87" s="35"/>
      <c r="T87" s="35"/>
      <c r="U87" s="35"/>
    </row>
    <row r="88" spans="1:21" ht="27" thickBot="1" x14ac:dyDescent="0.45">
      <c r="A88" s="36"/>
      <c r="B88" s="74" t="s">
        <v>220</v>
      </c>
      <c r="C88" s="210" t="s">
        <v>221</v>
      </c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1"/>
    </row>
    <row r="89" spans="1:21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21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21" x14ac:dyDescent="0.4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21" x14ac:dyDescent="0.4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21" x14ac:dyDescent="0.4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21" x14ac:dyDescent="0.4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21" x14ac:dyDescent="0.4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21" x14ac:dyDescent="0.4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6" x14ac:dyDescent="0.4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6" x14ac:dyDescent="0.4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6" x14ac:dyDescent="0.4">
      <c r="A99" s="55"/>
      <c r="B99" s="38"/>
      <c r="C99" s="38"/>
      <c r="D99" s="38"/>
      <c r="E99" s="38"/>
      <c r="F99" s="38"/>
      <c r="G99" s="38"/>
      <c r="H99" s="38"/>
      <c r="I99" s="38"/>
      <c r="J99" s="38"/>
      <c r="K99" s="37"/>
      <c r="L99" s="37"/>
      <c r="M99" s="37"/>
      <c r="N99" s="37"/>
      <c r="O99" s="37"/>
    </row>
    <row r="100" spans="1:16" x14ac:dyDescent="0.4">
      <c r="A100" s="82"/>
      <c r="B100" s="82"/>
      <c r="C100" s="68"/>
      <c r="D100" s="68"/>
      <c r="E100" s="68"/>
      <c r="F100" s="68"/>
      <c r="G100" s="68"/>
      <c r="H100" s="68"/>
      <c r="I100" s="68"/>
      <c r="J100" s="68"/>
      <c r="K100" s="37"/>
      <c r="L100" s="37"/>
      <c r="M100" s="37"/>
      <c r="N100" s="37"/>
      <c r="O100" s="37"/>
    </row>
    <row r="101" spans="1:16" ht="25.9" customHeight="1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</row>
    <row r="102" spans="1:16" ht="26.25" hidden="1" customHeight="1" x14ac:dyDescent="0.4">
      <c r="A102" s="55"/>
      <c r="B102" s="38"/>
      <c r="C102" s="38"/>
      <c r="D102" s="38"/>
      <c r="E102" s="38"/>
      <c r="F102" s="38"/>
      <c r="G102" s="38"/>
      <c r="H102" s="38"/>
      <c r="I102" s="38"/>
      <c r="J102" s="38"/>
      <c r="K102" s="37"/>
      <c r="L102" s="37"/>
      <c r="M102" s="37"/>
      <c r="N102" s="37"/>
      <c r="O102" s="37"/>
    </row>
    <row r="103" spans="1:16" ht="26.25" hidden="1" customHeight="1" x14ac:dyDescent="0.4">
      <c r="A103" s="82"/>
      <c r="B103" s="82"/>
      <c r="C103" s="68"/>
      <c r="D103" s="68"/>
      <c r="E103" s="68"/>
      <c r="F103" s="68"/>
      <c r="G103" s="68"/>
      <c r="H103" s="68"/>
      <c r="I103" s="68"/>
      <c r="J103" s="68"/>
      <c r="K103" s="37"/>
      <c r="L103" s="37"/>
      <c r="M103" s="37"/>
      <c r="N103" s="37"/>
      <c r="O103" s="37"/>
    </row>
    <row r="104" spans="1:16" ht="26.25" hidden="1" customHeight="1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37"/>
      <c r="L104" s="37"/>
      <c r="M104" s="37"/>
      <c r="N104" s="37"/>
      <c r="O104" s="37"/>
    </row>
    <row r="105" spans="1:16" ht="26.25" hidden="1" customHeight="1" x14ac:dyDescent="0.4">
      <c r="A105" s="57"/>
      <c r="B105" s="68"/>
      <c r="C105" s="38"/>
      <c r="D105" s="38"/>
      <c r="E105" s="38"/>
      <c r="F105" s="38"/>
      <c r="G105" s="38"/>
      <c r="H105" s="38"/>
      <c r="I105" s="38"/>
      <c r="J105" s="38"/>
      <c r="K105" s="37"/>
      <c r="L105" s="37"/>
      <c r="M105" s="37"/>
      <c r="N105" s="37"/>
      <c r="O105" s="37"/>
    </row>
    <row r="106" spans="1:16" ht="26.25" hidden="1" customHeight="1" x14ac:dyDescent="0.4">
      <c r="A106" s="56"/>
      <c r="B106" s="38"/>
      <c r="C106" s="38"/>
      <c r="D106" s="38"/>
      <c r="E106" s="38"/>
      <c r="F106" s="38"/>
      <c r="G106" s="38"/>
      <c r="H106" s="38"/>
      <c r="I106" s="38"/>
      <c r="J106" s="38"/>
      <c r="K106" s="37"/>
      <c r="L106" s="37"/>
      <c r="M106" s="37"/>
      <c r="N106" s="37"/>
      <c r="O106" s="37"/>
    </row>
    <row r="107" spans="1:16" ht="26.25" hidden="1" customHeight="1" x14ac:dyDescent="0.4">
      <c r="A107" s="56"/>
      <c r="B107" s="38"/>
      <c r="C107" s="38"/>
      <c r="D107" s="38"/>
      <c r="E107" s="38"/>
      <c r="F107" s="38"/>
      <c r="G107" s="38"/>
      <c r="H107" s="38"/>
      <c r="I107" s="38"/>
      <c r="J107" s="38"/>
      <c r="K107" s="37"/>
      <c r="L107" s="37"/>
      <c r="M107" s="37"/>
      <c r="N107" s="37"/>
      <c r="O107" s="37"/>
    </row>
    <row r="108" spans="1:16" x14ac:dyDescent="0.4">
      <c r="A108" s="55"/>
      <c r="B108" s="38"/>
      <c r="C108" s="38"/>
      <c r="D108" s="38"/>
      <c r="E108" s="38"/>
      <c r="F108" s="38"/>
      <c r="G108" s="38"/>
      <c r="H108" s="38"/>
      <c r="I108" s="38"/>
      <c r="J108" s="38"/>
      <c r="K108" s="37"/>
      <c r="L108" s="37"/>
      <c r="M108" s="37"/>
      <c r="N108" s="37"/>
      <c r="O108" s="37"/>
    </row>
    <row r="109" spans="1:16" x14ac:dyDescent="0.4">
      <c r="A109" s="43"/>
      <c r="B109" s="58"/>
      <c r="C109" s="44"/>
      <c r="D109" s="45"/>
      <c r="E109" s="45"/>
      <c r="F109" s="45"/>
      <c r="G109" s="45"/>
      <c r="H109" s="45"/>
      <c r="I109" s="45"/>
      <c r="J109" s="45"/>
      <c r="K109" s="37"/>
      <c r="L109" s="37"/>
      <c r="M109" s="37"/>
      <c r="N109" s="37"/>
      <c r="O109" s="37"/>
    </row>
    <row r="110" spans="1:16" x14ac:dyDescent="0.4">
      <c r="A110" s="43"/>
      <c r="B110" s="58"/>
      <c r="C110" s="38"/>
      <c r="D110" s="38"/>
      <c r="E110" s="38"/>
      <c r="F110" s="38"/>
      <c r="G110" s="38"/>
      <c r="H110" s="38"/>
      <c r="I110" s="38"/>
      <c r="J110" s="38"/>
      <c r="K110" s="37"/>
      <c r="L110" s="37"/>
      <c r="M110" s="37"/>
      <c r="N110" s="37"/>
      <c r="O110" s="37"/>
    </row>
    <row r="111" spans="1:16" x14ac:dyDescent="0.4">
      <c r="A111" s="59"/>
      <c r="B111" s="38"/>
      <c r="C111" s="38"/>
      <c r="D111" s="38"/>
      <c r="E111" s="38"/>
      <c r="F111" s="38"/>
      <c r="G111" s="38"/>
      <c r="H111" s="38"/>
      <c r="I111" s="38"/>
      <c r="J111" s="38"/>
      <c r="K111" s="37"/>
      <c r="L111" s="37"/>
      <c r="M111" s="37"/>
      <c r="N111" s="37"/>
      <c r="O111" s="37"/>
    </row>
    <row r="112" spans="1:16" x14ac:dyDescent="0.4">
      <c r="A112" s="33"/>
      <c r="B112" s="34"/>
      <c r="C112" s="34"/>
      <c r="D112" s="34"/>
      <c r="E112" s="34"/>
      <c r="F112" s="34"/>
      <c r="G112" s="34"/>
      <c r="H112" s="34"/>
      <c r="I112" s="34"/>
      <c r="J112" s="34"/>
      <c r="K112" s="37"/>
      <c r="L112" s="37"/>
      <c r="M112" s="37"/>
      <c r="N112" s="37"/>
      <c r="O112" s="37"/>
    </row>
    <row r="113" spans="1:16" ht="25.9" customHeight="1" x14ac:dyDescent="0.4">
      <c r="A113" s="67"/>
      <c r="B113" s="67"/>
      <c r="C113" s="67"/>
      <c r="D113" s="67"/>
      <c r="E113" s="129"/>
      <c r="F113" s="129"/>
      <c r="G113" s="138"/>
      <c r="H113" s="138"/>
      <c r="I113" s="154"/>
      <c r="J113" s="169"/>
      <c r="K113" s="67"/>
      <c r="L113" s="67"/>
      <c r="M113" s="67"/>
      <c r="N113" s="169"/>
      <c r="O113" s="169"/>
      <c r="P113" s="67"/>
    </row>
    <row r="114" spans="1:16" x14ac:dyDescent="0.4">
      <c r="A114" s="60"/>
      <c r="B114" s="40"/>
      <c r="C114" s="40"/>
      <c r="D114" s="40"/>
      <c r="E114" s="40"/>
      <c r="F114" s="40"/>
      <c r="G114" s="40"/>
      <c r="H114" s="40"/>
      <c r="I114" s="40"/>
      <c r="J114" s="40"/>
      <c r="K114" s="37"/>
      <c r="L114" s="37"/>
      <c r="M114" s="37"/>
      <c r="N114" s="37"/>
      <c r="O114" s="37"/>
    </row>
    <row r="115" spans="1:16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6" ht="26.25" hidden="1" customHeight="1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37"/>
      <c r="L116" s="37"/>
      <c r="M116" s="37"/>
      <c r="N116" s="37"/>
      <c r="O116" s="37"/>
    </row>
    <row r="117" spans="1:16" x14ac:dyDescent="0.4">
      <c r="A117" s="60"/>
      <c r="B117" s="40"/>
      <c r="C117" s="40"/>
      <c r="D117" s="40"/>
      <c r="E117" s="40"/>
      <c r="F117" s="40"/>
      <c r="G117" s="40"/>
      <c r="H117" s="40"/>
      <c r="I117" s="40"/>
      <c r="J117" s="40"/>
      <c r="K117" s="37"/>
      <c r="L117" s="37"/>
      <c r="M117" s="37"/>
      <c r="N117" s="37"/>
      <c r="O117" s="37"/>
    </row>
    <row r="118" spans="1:16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37"/>
      <c r="L118" s="37"/>
      <c r="M118" s="37"/>
      <c r="N118" s="37"/>
      <c r="O118" s="37"/>
    </row>
    <row r="119" spans="1:16" x14ac:dyDescent="0.4">
      <c r="A119" s="60"/>
      <c r="B119" s="40"/>
      <c r="C119" s="40"/>
      <c r="D119" s="40"/>
      <c r="E119" s="40"/>
      <c r="F119" s="40"/>
      <c r="G119" s="40"/>
      <c r="H119" s="40"/>
      <c r="I119" s="40"/>
      <c r="J119" s="40"/>
      <c r="K119" s="37"/>
      <c r="L119" s="37"/>
      <c r="M119" s="37"/>
      <c r="N119" s="37"/>
      <c r="O119" s="37"/>
    </row>
    <row r="120" spans="1:16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37"/>
      <c r="L120" s="37"/>
      <c r="M120" s="37"/>
      <c r="N120" s="37"/>
      <c r="O120" s="37"/>
    </row>
    <row r="121" spans="1:16" x14ac:dyDescent="0.4">
      <c r="A121" s="33"/>
      <c r="B121" s="34"/>
      <c r="C121" s="34"/>
      <c r="D121" s="34"/>
      <c r="E121" s="34"/>
      <c r="F121" s="34"/>
      <c r="G121" s="34"/>
      <c r="H121" s="34"/>
      <c r="I121" s="34"/>
      <c r="J121" s="34"/>
      <c r="K121" s="37"/>
      <c r="L121" s="37"/>
      <c r="M121" s="37"/>
      <c r="N121" s="37"/>
      <c r="O121" s="37"/>
    </row>
    <row r="122" spans="1:16" ht="25.9" customHeight="1" x14ac:dyDescent="0.4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37"/>
      <c r="M122" s="37"/>
      <c r="N122" s="37"/>
      <c r="O122" s="37"/>
    </row>
    <row r="123" spans="1:16" x14ac:dyDescent="0.4">
      <c r="A123" s="36"/>
      <c r="B123" s="35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6" x14ac:dyDescent="0.4">
      <c r="A124" s="5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6" x14ac:dyDescent="0.4">
      <c r="A125" s="5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6" x14ac:dyDescent="0.4">
      <c r="A126" s="5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6" x14ac:dyDescent="0.4">
      <c r="A127" s="5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6" x14ac:dyDescent="0.4">
      <c r="A128" s="5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4">
      <c r="A129" s="5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</sheetData>
  <sortState ref="A66:V67">
    <sortCondition ref="A66:A67"/>
  </sortState>
  <mergeCells count="31">
    <mergeCell ref="C88:R88"/>
    <mergeCell ref="G83:H83"/>
    <mergeCell ref="G84:H84"/>
    <mergeCell ref="G85:H85"/>
    <mergeCell ref="G86:H86"/>
    <mergeCell ref="G87:H87"/>
    <mergeCell ref="C77:R77"/>
    <mergeCell ref="C78:R78"/>
    <mergeCell ref="C79:R79"/>
    <mergeCell ref="B80:B82"/>
    <mergeCell ref="C80:R80"/>
    <mergeCell ref="C81:R81"/>
    <mergeCell ref="C82:R82"/>
    <mergeCell ref="B83:B87"/>
    <mergeCell ref="C83:D83"/>
    <mergeCell ref="C84:D84"/>
    <mergeCell ref="C85:D85"/>
    <mergeCell ref="C86:D86"/>
    <mergeCell ref="C87:D87"/>
    <mergeCell ref="A1:S1"/>
    <mergeCell ref="A2:S2"/>
    <mergeCell ref="B71:B72"/>
    <mergeCell ref="C71:R71"/>
    <mergeCell ref="C72:R72"/>
    <mergeCell ref="D4:S4"/>
    <mergeCell ref="D5:S5"/>
    <mergeCell ref="B73:B76"/>
    <mergeCell ref="C73:R73"/>
    <mergeCell ref="C74:R74"/>
    <mergeCell ref="C75:R75"/>
    <mergeCell ref="C76:R76"/>
  </mergeCells>
  <pageMargins left="0.25" right="0.25" top="0.75" bottom="0.75" header="0.3" footer="0.3"/>
  <pageSetup paperSize="9" scale="38" fitToHeight="0" orientation="landscape" r:id="rId1"/>
  <headerFooter>
    <oddHeader>&amp;C&amp;G</oddHeader>
    <oddFooter>&amp;CANNEXURE "H7"&amp;RPAGE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23"/>
  <sheetViews>
    <sheetView zoomScale="55" zoomScaleNormal="55" workbookViewId="0">
      <pane xSplit="4" ySplit="9" topLeftCell="G10" activePane="bottomRight" state="frozen"/>
      <selection pane="topRight" activeCell="G1" sqref="G1"/>
      <selection pane="bottomLeft" activeCell="A11" sqref="A11"/>
      <selection pane="bottomRight" activeCell="G10" sqref="G10"/>
    </sheetView>
  </sheetViews>
  <sheetFormatPr defaultColWidth="9.28515625" defaultRowHeight="26.25" x14ac:dyDescent="0.4"/>
  <cols>
    <col min="1" max="1" width="11.5703125" style="1" customWidth="1"/>
    <col min="2" max="2" width="98.7109375" style="1" customWidth="1"/>
    <col min="3" max="3" width="23.7109375" style="1" hidden="1" customWidth="1"/>
    <col min="4" max="6" width="27" style="1" hidden="1" customWidth="1"/>
    <col min="7" max="10" width="27" style="1" customWidth="1"/>
    <col min="11" max="17" width="17.7109375" style="1" customWidth="1"/>
    <col min="18" max="18" width="17.7109375" style="15" customWidth="1"/>
    <col min="19" max="19" width="17.7109375" style="1" customWidth="1"/>
    <col min="20" max="21" width="9.28515625" style="1" customWidth="1"/>
    <col min="22" max="22" width="9.28515625" style="1"/>
    <col min="23" max="23" width="24.140625" style="1" customWidth="1"/>
    <col min="24" max="16384" width="9.28515625" style="1"/>
  </cols>
  <sheetData>
    <row r="1" spans="1:19" ht="47.25" thickBot="1" x14ac:dyDescent="0.75">
      <c r="A1" s="201" t="s">
        <v>136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103.5" customHeight="1" thickBot="1" x14ac:dyDescent="0.45">
      <c r="A2" s="202" t="s">
        <v>219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4" spans="1:19" x14ac:dyDescent="0.4">
      <c r="B4" s="26" t="s">
        <v>100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19" x14ac:dyDescent="0.4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19" x14ac:dyDescent="0.4">
      <c r="B6" s="26" t="s">
        <v>157</v>
      </c>
      <c r="D6" s="2">
        <f>SUM(99.41*0.05)+99.41</f>
        <v>104.3805</v>
      </c>
      <c r="E6" s="3"/>
      <c r="F6" s="3"/>
      <c r="G6" s="2">
        <f>SUM(99.41*0.05)+99.41</f>
        <v>104.3805</v>
      </c>
      <c r="H6" s="3"/>
      <c r="I6" s="3"/>
      <c r="J6" s="3"/>
      <c r="R6" s="1"/>
    </row>
    <row r="7" spans="1:19" x14ac:dyDescent="0.4">
      <c r="B7" s="26" t="s">
        <v>158</v>
      </c>
      <c r="D7" s="2">
        <f>SUM(180.52*0.05)+180.52</f>
        <v>189.54600000000002</v>
      </c>
      <c r="E7" s="3"/>
      <c r="F7" s="3"/>
      <c r="G7" s="2">
        <f>SUM(180.52*0.05)+180.52</f>
        <v>189.54600000000002</v>
      </c>
      <c r="H7" s="3"/>
      <c r="I7" s="3"/>
      <c r="J7" s="3"/>
      <c r="R7" s="1"/>
    </row>
    <row r="9" spans="1:19" s="20" customFormat="1" ht="126" x14ac:dyDescent="0.25">
      <c r="A9" s="16" t="s">
        <v>0</v>
      </c>
      <c r="B9" s="16" t="s">
        <v>60</v>
      </c>
      <c r="C9" s="17" t="s">
        <v>89</v>
      </c>
      <c r="D9" s="17" t="s">
        <v>172</v>
      </c>
      <c r="E9" s="16" t="s">
        <v>170</v>
      </c>
      <c r="F9" s="16" t="s">
        <v>171</v>
      </c>
      <c r="G9" s="16" t="s">
        <v>215</v>
      </c>
      <c r="H9" s="16" t="s">
        <v>188</v>
      </c>
      <c r="I9" s="16" t="s">
        <v>174</v>
      </c>
      <c r="J9" s="16" t="s">
        <v>195</v>
      </c>
      <c r="K9" s="17" t="s">
        <v>173</v>
      </c>
      <c r="L9" s="17" t="s">
        <v>176</v>
      </c>
      <c r="M9" s="17" t="s">
        <v>177</v>
      </c>
      <c r="N9" s="17" t="s">
        <v>183</v>
      </c>
      <c r="O9" s="17" t="s">
        <v>184</v>
      </c>
      <c r="P9" s="17" t="s">
        <v>185</v>
      </c>
      <c r="Q9" s="17" t="s">
        <v>186</v>
      </c>
      <c r="R9" s="17" t="s">
        <v>182</v>
      </c>
      <c r="S9" s="17" t="s">
        <v>187</v>
      </c>
    </row>
    <row r="10" spans="1:19" s="94" customFormat="1" x14ac:dyDescent="0.4">
      <c r="A10" s="284">
        <v>3089</v>
      </c>
      <c r="B10" s="180" t="s">
        <v>203</v>
      </c>
      <c r="C10" s="285"/>
      <c r="D10" s="285"/>
      <c r="E10" s="64"/>
      <c r="F10" s="64"/>
      <c r="G10" s="64">
        <f>SUM(37.49*45)*4.3333</f>
        <v>7310.4937650000011</v>
      </c>
      <c r="H10" s="64">
        <f>SUM(37.49*45)*4.3333</f>
        <v>7310.4937650000011</v>
      </c>
      <c r="I10" s="64">
        <f>+H10/4.3333</f>
        <v>1687.0500000000002</v>
      </c>
      <c r="J10" s="64">
        <f>+I10/45</f>
        <v>37.49</v>
      </c>
      <c r="K10" s="64">
        <v>120</v>
      </c>
      <c r="L10" s="64">
        <v>27.836130000000001</v>
      </c>
      <c r="M10" s="64">
        <v>79.323509999999999</v>
      </c>
      <c r="N10" s="285">
        <f>+G10*0.013</f>
        <v>95.036418945000008</v>
      </c>
      <c r="O10" s="285">
        <f>+G10*0.013</f>
        <v>95.036418945000008</v>
      </c>
      <c r="P10" s="285">
        <f>+G10*0.06</f>
        <v>438.62962590000006</v>
      </c>
      <c r="Q10" s="285">
        <f>+G10*0.06</f>
        <v>438.62962590000006</v>
      </c>
      <c r="R10" s="285">
        <f t="shared" ref="R10:R34" si="0">+H10*0.005</f>
        <v>36.552468825000005</v>
      </c>
      <c r="S10" s="285">
        <f t="shared" ref="S10:S34" si="1">+H10*0.005</f>
        <v>36.552468825000005</v>
      </c>
    </row>
    <row r="11" spans="1:19" s="94" customFormat="1" x14ac:dyDescent="0.4">
      <c r="A11" s="92">
        <v>2002</v>
      </c>
      <c r="B11" s="93" t="s">
        <v>3</v>
      </c>
      <c r="C11" s="64">
        <v>2198.91329</v>
      </c>
      <c r="D11" s="64">
        <f>+C11*0.06+C11</f>
        <v>2330.8480873999997</v>
      </c>
      <c r="E11" s="64">
        <f>+D11/4.3333</f>
        <v>537.89215780121378</v>
      </c>
      <c r="F11" s="64">
        <f t="shared" ref="F11" si="2">+E11/45</f>
        <v>11.953159062249195</v>
      </c>
      <c r="G11" s="64">
        <f>SUM(D11*0.06)+D11</f>
        <v>2470.6989726439997</v>
      </c>
      <c r="H11" s="64">
        <f>SUM(20*45)*4.3333</f>
        <v>3899.9700000000003</v>
      </c>
      <c r="I11" s="64">
        <f>+H11/4.3333</f>
        <v>900</v>
      </c>
      <c r="J11" s="64">
        <f>+I11/45</f>
        <v>20</v>
      </c>
      <c r="K11" s="64">
        <v>120</v>
      </c>
      <c r="L11" s="64">
        <v>27.836130000000001</v>
      </c>
      <c r="M11" s="64">
        <v>79.323509999999999</v>
      </c>
      <c r="N11" s="285">
        <f t="shared" ref="N11:N26" si="3">+G11*0.013</f>
        <v>32.119086644371997</v>
      </c>
      <c r="O11" s="285">
        <f t="shared" ref="O11:O26" si="4">+G11*0.013</f>
        <v>32.119086644371997</v>
      </c>
      <c r="P11" s="285">
        <f t="shared" ref="P11:P26" si="5">+G11*0.06</f>
        <v>148.24193835863997</v>
      </c>
      <c r="Q11" s="285">
        <f t="shared" ref="Q11:Q26" si="6">+G11*0.06</f>
        <v>148.24193835863997</v>
      </c>
      <c r="R11" s="285">
        <f t="shared" ref="R11:R26" si="7">+H11*0.005</f>
        <v>19.499850000000002</v>
      </c>
      <c r="S11" s="285">
        <f t="shared" ref="S11:S26" si="8">+H11*0.005</f>
        <v>19.499850000000002</v>
      </c>
    </row>
    <row r="12" spans="1:19" s="94" customFormat="1" x14ac:dyDescent="0.4">
      <c r="A12" s="92">
        <v>2004</v>
      </c>
      <c r="B12" s="93" t="s">
        <v>1</v>
      </c>
      <c r="C12" s="64">
        <v>2827.1742300000001</v>
      </c>
      <c r="D12" s="64">
        <f t="shared" ref="D12:D62" si="9">+C12*0.06+C12</f>
        <v>2996.8046838</v>
      </c>
      <c r="E12" s="64">
        <f t="shared" ref="E12:E18" si="10">+D12/4.3333</f>
        <v>691.57563145870347</v>
      </c>
      <c r="F12" s="64">
        <f t="shared" ref="F12:F18" si="11">+E12/45</f>
        <v>15.368347365748965</v>
      </c>
      <c r="G12" s="64">
        <f t="shared" ref="G12:G63" si="12">SUM(D12*0.06)+D12</f>
        <v>3176.6129648279998</v>
      </c>
      <c r="H12" s="64">
        <f>SUM(20*45)*4.3333</f>
        <v>3899.9700000000003</v>
      </c>
      <c r="I12" s="64">
        <f t="shared" ref="I12:I64" si="13">+H12/4.3333</f>
        <v>900</v>
      </c>
      <c r="J12" s="64">
        <f t="shared" ref="J12:J63" si="14">+I12/45</f>
        <v>20</v>
      </c>
      <c r="K12" s="64">
        <v>120</v>
      </c>
      <c r="L12" s="64">
        <v>27.836130000000001</v>
      </c>
      <c r="M12" s="64">
        <v>79.323509999999999</v>
      </c>
      <c r="N12" s="285">
        <f t="shared" si="3"/>
        <v>41.295968542763994</v>
      </c>
      <c r="O12" s="285">
        <f t="shared" si="4"/>
        <v>41.295968542763994</v>
      </c>
      <c r="P12" s="285">
        <f t="shared" si="5"/>
        <v>190.59677788967997</v>
      </c>
      <c r="Q12" s="285">
        <f t="shared" si="6"/>
        <v>190.59677788967997</v>
      </c>
      <c r="R12" s="285">
        <f t="shared" si="7"/>
        <v>19.499850000000002</v>
      </c>
      <c r="S12" s="285">
        <f t="shared" si="8"/>
        <v>19.499850000000002</v>
      </c>
    </row>
    <row r="13" spans="1:19" s="94" customFormat="1" x14ac:dyDescent="0.4">
      <c r="A13" s="92">
        <v>2006</v>
      </c>
      <c r="B13" s="93" t="s">
        <v>2</v>
      </c>
      <c r="C13" s="64">
        <v>4711.95705</v>
      </c>
      <c r="D13" s="64">
        <f t="shared" si="9"/>
        <v>4994.674473</v>
      </c>
      <c r="E13" s="64">
        <f t="shared" si="10"/>
        <v>1152.6260524311724</v>
      </c>
      <c r="F13" s="64">
        <f t="shared" si="11"/>
        <v>25.613912276248275</v>
      </c>
      <c r="G13" s="64">
        <f t="shared" si="12"/>
        <v>5294.3549413800001</v>
      </c>
      <c r="H13" s="64">
        <f t="shared" ref="H13:H61" si="15">SUM(D13*0.06)+D13</f>
        <v>5294.3549413800001</v>
      </c>
      <c r="I13" s="64">
        <f t="shared" si="13"/>
        <v>1221.7836155770428</v>
      </c>
      <c r="J13" s="64">
        <f t="shared" si="14"/>
        <v>27.150747012823174</v>
      </c>
      <c r="K13" s="64">
        <v>120</v>
      </c>
      <c r="L13" s="64">
        <v>27.836130000000001</v>
      </c>
      <c r="M13" s="64">
        <v>79.323509999999999</v>
      </c>
      <c r="N13" s="285">
        <f t="shared" si="3"/>
        <v>68.826614237939992</v>
      </c>
      <c r="O13" s="285">
        <f t="shared" si="4"/>
        <v>68.826614237939992</v>
      </c>
      <c r="P13" s="285">
        <f t="shared" si="5"/>
        <v>317.66129648279997</v>
      </c>
      <c r="Q13" s="285">
        <f t="shared" si="6"/>
        <v>317.66129648279997</v>
      </c>
      <c r="R13" s="285">
        <f t="shared" si="7"/>
        <v>26.4717747069</v>
      </c>
      <c r="S13" s="285">
        <f t="shared" si="8"/>
        <v>26.4717747069</v>
      </c>
    </row>
    <row r="14" spans="1:19" s="94" customFormat="1" x14ac:dyDescent="0.4">
      <c r="A14" s="92">
        <v>3036</v>
      </c>
      <c r="B14" s="180" t="s">
        <v>199</v>
      </c>
      <c r="C14" s="64">
        <v>1253.860326</v>
      </c>
      <c r="D14" s="64">
        <f>+C14*0.06+C14</f>
        <v>1329.0919455599999</v>
      </c>
      <c r="E14" s="64">
        <f>+D14/4.3333</f>
        <v>306.71588525142494</v>
      </c>
      <c r="F14" s="64">
        <f>+E14/45</f>
        <v>6.8159085611427761</v>
      </c>
      <c r="G14" s="64">
        <f>SUM(D14*0.06)+D14</f>
        <v>1408.8374622935999</v>
      </c>
      <c r="H14" s="64">
        <f t="shared" ref="H14:H48" si="16"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>
        <v>27.836130000000001</v>
      </c>
      <c r="M14" s="64">
        <v>66.802260000000004</v>
      </c>
      <c r="N14" s="285">
        <f t="shared" si="3"/>
        <v>18.314887009816797</v>
      </c>
      <c r="O14" s="285">
        <f t="shared" si="4"/>
        <v>18.314887009816797</v>
      </c>
      <c r="P14" s="285">
        <f t="shared" si="5"/>
        <v>84.530247737615994</v>
      </c>
      <c r="Q14" s="285">
        <f t="shared" si="6"/>
        <v>84.530247737615994</v>
      </c>
      <c r="R14" s="285">
        <f t="shared" si="7"/>
        <v>19.499850000000002</v>
      </c>
      <c r="S14" s="285">
        <f t="shared" si="8"/>
        <v>19.499850000000002</v>
      </c>
    </row>
    <row r="15" spans="1:19" s="94" customFormat="1" x14ac:dyDescent="0.4">
      <c r="A15" s="92">
        <v>3034</v>
      </c>
      <c r="B15" s="180" t="s">
        <v>200</v>
      </c>
      <c r="C15" s="64">
        <v>1929.0115850000002</v>
      </c>
      <c r="D15" s="64">
        <f>+C15*0.06+C15</f>
        <v>2044.7522801000002</v>
      </c>
      <c r="E15" s="64">
        <f>+D15/4.3333</f>
        <v>471.8695405580043</v>
      </c>
      <c r="F15" s="64">
        <f>+E15/45</f>
        <v>10.485989790177873</v>
      </c>
      <c r="G15" s="64">
        <f>SUM(25.05*45)*4.3333</f>
        <v>4884.7124250000006</v>
      </c>
      <c r="H15" s="64">
        <f>SUM(25.05*45)*4.3333</f>
        <v>4884.7124250000006</v>
      </c>
      <c r="I15" s="64">
        <f>+H15/4.3333</f>
        <v>1127.25</v>
      </c>
      <c r="J15" s="64">
        <f>+I15/45</f>
        <v>25.05</v>
      </c>
      <c r="K15" s="64">
        <v>120</v>
      </c>
      <c r="L15" s="64">
        <v>27.836130000000001</v>
      </c>
      <c r="M15" s="64">
        <v>66.802260000000004</v>
      </c>
      <c r="N15" s="285">
        <f t="shared" si="3"/>
        <v>63.501261525000004</v>
      </c>
      <c r="O15" s="285">
        <f t="shared" si="4"/>
        <v>63.501261525000004</v>
      </c>
      <c r="P15" s="285">
        <f t="shared" si="5"/>
        <v>293.08274550000004</v>
      </c>
      <c r="Q15" s="285">
        <f t="shared" si="6"/>
        <v>293.08274550000004</v>
      </c>
      <c r="R15" s="285">
        <f t="shared" si="7"/>
        <v>24.423562125000004</v>
      </c>
      <c r="S15" s="285">
        <f t="shared" si="8"/>
        <v>24.423562125000004</v>
      </c>
    </row>
    <row r="16" spans="1:19" s="94" customFormat="1" ht="27" customHeight="1" x14ac:dyDescent="0.4">
      <c r="A16" s="92">
        <v>3020</v>
      </c>
      <c r="B16" s="286" t="s">
        <v>201</v>
      </c>
      <c r="C16" s="64">
        <v>3055.8665799999999</v>
      </c>
      <c r="D16" s="64">
        <f>+C16*0.06+C16</f>
        <v>3239.2185747999997</v>
      </c>
      <c r="E16" s="64">
        <f t="shared" si="10"/>
        <v>747.51772893637633</v>
      </c>
      <c r="F16" s="64">
        <f t="shared" si="11"/>
        <v>16.611505087475031</v>
      </c>
      <c r="G16" s="64">
        <f t="shared" si="12"/>
        <v>3433.5716892879996</v>
      </c>
      <c r="H16" s="64">
        <f t="shared" ref="G16:H22" si="17">SUM(20*45)*4.3333</f>
        <v>3899.9700000000003</v>
      </c>
      <c r="I16" s="64">
        <f t="shared" si="13"/>
        <v>900</v>
      </c>
      <c r="J16" s="64">
        <f t="shared" si="14"/>
        <v>20</v>
      </c>
      <c r="K16" s="64">
        <v>120</v>
      </c>
      <c r="L16" s="64">
        <v>27.836130000000001</v>
      </c>
      <c r="M16" s="64">
        <v>66.802260000000004</v>
      </c>
      <c r="N16" s="285">
        <f t="shared" si="3"/>
        <v>44.636431960743991</v>
      </c>
      <c r="O16" s="285">
        <f t="shared" si="4"/>
        <v>44.636431960743991</v>
      </c>
      <c r="P16" s="285">
        <f t="shared" si="5"/>
        <v>206.01430135727998</v>
      </c>
      <c r="Q16" s="285">
        <f t="shared" si="6"/>
        <v>206.01430135727998</v>
      </c>
      <c r="R16" s="285">
        <f t="shared" si="7"/>
        <v>19.499850000000002</v>
      </c>
      <c r="S16" s="285">
        <f t="shared" si="8"/>
        <v>19.499850000000002</v>
      </c>
    </row>
    <row r="17" spans="1:19" s="94" customFormat="1" x14ac:dyDescent="0.4">
      <c r="A17" s="92">
        <v>3014</v>
      </c>
      <c r="B17" s="180" t="s">
        <v>202</v>
      </c>
      <c r="C17" s="64">
        <v>3411.1057580000002</v>
      </c>
      <c r="D17" s="64">
        <f t="shared" si="9"/>
        <v>3615.7721034800002</v>
      </c>
      <c r="E17" s="64">
        <f t="shared" si="10"/>
        <v>834.41536553665799</v>
      </c>
      <c r="F17" s="64">
        <f t="shared" si="11"/>
        <v>18.542563678592401</v>
      </c>
      <c r="G17" s="64">
        <f t="shared" si="12"/>
        <v>3832.7184296888004</v>
      </c>
      <c r="H17" s="64">
        <f t="shared" si="17"/>
        <v>3899.9700000000003</v>
      </c>
      <c r="I17" s="64">
        <f t="shared" si="13"/>
        <v>900</v>
      </c>
      <c r="J17" s="64">
        <f t="shared" si="14"/>
        <v>20</v>
      </c>
      <c r="K17" s="64">
        <v>120</v>
      </c>
      <c r="L17" s="64">
        <v>27.836130000000001</v>
      </c>
      <c r="M17" s="64">
        <v>66.802260000000004</v>
      </c>
      <c r="N17" s="285">
        <f t="shared" si="3"/>
        <v>49.825339585954403</v>
      </c>
      <c r="O17" s="285">
        <f t="shared" si="4"/>
        <v>49.825339585954403</v>
      </c>
      <c r="P17" s="285">
        <f t="shared" si="5"/>
        <v>229.96310578132801</v>
      </c>
      <c r="Q17" s="285">
        <f t="shared" si="6"/>
        <v>229.96310578132801</v>
      </c>
      <c r="R17" s="285">
        <f t="shared" si="7"/>
        <v>19.499850000000002</v>
      </c>
      <c r="S17" s="285">
        <f t="shared" si="8"/>
        <v>19.499850000000002</v>
      </c>
    </row>
    <row r="18" spans="1:19" s="94" customFormat="1" x14ac:dyDescent="0.4">
      <c r="A18" s="92">
        <v>3022</v>
      </c>
      <c r="B18" s="93" t="s">
        <v>4</v>
      </c>
      <c r="C18" s="64">
        <v>2347.4906279999996</v>
      </c>
      <c r="D18" s="64">
        <f t="shared" si="9"/>
        <v>2488.3400656799995</v>
      </c>
      <c r="E18" s="64">
        <f t="shared" si="10"/>
        <v>574.2367400549233</v>
      </c>
      <c r="F18" s="64">
        <f t="shared" si="11"/>
        <v>12.760816445664963</v>
      </c>
      <c r="G18" s="64">
        <f t="shared" si="12"/>
        <v>2637.6404696207996</v>
      </c>
      <c r="H18" s="64">
        <f t="shared" si="17"/>
        <v>3899.9700000000003</v>
      </c>
      <c r="I18" s="64">
        <f t="shared" si="13"/>
        <v>900</v>
      </c>
      <c r="J18" s="64">
        <f t="shared" si="14"/>
        <v>20</v>
      </c>
      <c r="K18" s="64">
        <v>120</v>
      </c>
      <c r="L18" s="64">
        <v>27.836130000000001</v>
      </c>
      <c r="M18" s="64">
        <v>66.802260000000004</v>
      </c>
      <c r="N18" s="285">
        <f t="shared" si="3"/>
        <v>34.289326105070394</v>
      </c>
      <c r="O18" s="285">
        <f t="shared" si="4"/>
        <v>34.289326105070394</v>
      </c>
      <c r="P18" s="285">
        <f t="shared" si="5"/>
        <v>158.25842817724796</v>
      </c>
      <c r="Q18" s="285">
        <f t="shared" si="6"/>
        <v>158.25842817724796</v>
      </c>
      <c r="R18" s="285">
        <f t="shared" si="7"/>
        <v>19.499850000000002</v>
      </c>
      <c r="S18" s="285">
        <f t="shared" si="8"/>
        <v>19.499850000000002</v>
      </c>
    </row>
    <row r="19" spans="1:19" s="94" customFormat="1" x14ac:dyDescent="0.4">
      <c r="A19" s="92">
        <v>4018</v>
      </c>
      <c r="B19" s="93" t="s">
        <v>160</v>
      </c>
      <c r="C19" s="64"/>
      <c r="D19" s="287"/>
      <c r="E19" s="287"/>
      <c r="F19" s="287"/>
      <c r="G19" s="64">
        <f t="shared" si="17"/>
        <v>3899.9700000000003</v>
      </c>
      <c r="H19" s="64">
        <f t="shared" si="17"/>
        <v>3899.9700000000003</v>
      </c>
      <c r="I19" s="64">
        <f t="shared" si="13"/>
        <v>900</v>
      </c>
      <c r="J19" s="64">
        <f t="shared" si="14"/>
        <v>20</v>
      </c>
      <c r="K19" s="64">
        <v>120</v>
      </c>
      <c r="L19" s="64">
        <v>27.836130000000001</v>
      </c>
      <c r="M19" s="64">
        <v>66.802260000000004</v>
      </c>
      <c r="N19" s="285">
        <f t="shared" si="3"/>
        <v>50.69961</v>
      </c>
      <c r="O19" s="285">
        <f t="shared" si="4"/>
        <v>50.69961</v>
      </c>
      <c r="P19" s="285">
        <f t="shared" si="5"/>
        <v>233.9982</v>
      </c>
      <c r="Q19" s="285">
        <f t="shared" si="6"/>
        <v>233.9982</v>
      </c>
      <c r="R19" s="285">
        <f t="shared" si="7"/>
        <v>19.499850000000002</v>
      </c>
      <c r="S19" s="285">
        <f t="shared" si="8"/>
        <v>19.499850000000002</v>
      </c>
    </row>
    <row r="20" spans="1:19" s="94" customFormat="1" x14ac:dyDescent="0.4">
      <c r="A20" s="92">
        <v>2010</v>
      </c>
      <c r="B20" s="93" t="s">
        <v>5</v>
      </c>
      <c r="C20" s="64">
        <v>2015.6127370000002</v>
      </c>
      <c r="D20" s="64">
        <f t="shared" si="9"/>
        <v>2136.5495012200004</v>
      </c>
      <c r="E20" s="64">
        <f t="shared" ref="E20:E69" si="18">+D20/4.3333</f>
        <v>493.05367761752018</v>
      </c>
      <c r="F20" s="64">
        <f t="shared" ref="F20:F42" si="19">+E20/45</f>
        <v>10.956748391500449</v>
      </c>
      <c r="G20" s="64">
        <f t="shared" si="12"/>
        <v>2264.7424712932002</v>
      </c>
      <c r="H20" s="64">
        <f t="shared" si="17"/>
        <v>3899.9700000000003</v>
      </c>
      <c r="I20" s="64">
        <f t="shared" si="13"/>
        <v>900</v>
      </c>
      <c r="J20" s="64">
        <f t="shared" si="14"/>
        <v>20</v>
      </c>
      <c r="K20" s="64">
        <v>120</v>
      </c>
      <c r="L20" s="64">
        <v>16.706130000000002</v>
      </c>
      <c r="M20" s="64">
        <v>33.401130000000002</v>
      </c>
      <c r="N20" s="285">
        <f t="shared" si="3"/>
        <v>29.441652126811601</v>
      </c>
      <c r="O20" s="285">
        <f t="shared" si="4"/>
        <v>29.441652126811601</v>
      </c>
      <c r="P20" s="285">
        <f t="shared" si="5"/>
        <v>135.88454827759202</v>
      </c>
      <c r="Q20" s="285">
        <f t="shared" si="6"/>
        <v>135.88454827759202</v>
      </c>
      <c r="R20" s="285">
        <f t="shared" si="7"/>
        <v>19.499850000000002</v>
      </c>
      <c r="S20" s="285">
        <f t="shared" si="8"/>
        <v>19.499850000000002</v>
      </c>
    </row>
    <row r="21" spans="1:19" s="94" customFormat="1" x14ac:dyDescent="0.4">
      <c r="A21" s="92">
        <v>2012</v>
      </c>
      <c r="B21" s="93" t="s">
        <v>8</v>
      </c>
      <c r="C21" s="64">
        <v>2116.6623249999998</v>
      </c>
      <c r="D21" s="64">
        <f>+C21*0.06+C21</f>
        <v>2243.6620644999998</v>
      </c>
      <c r="E21" s="64">
        <f t="shared" si="18"/>
        <v>517.77215159347372</v>
      </c>
      <c r="F21" s="64">
        <f t="shared" si="19"/>
        <v>11.506047813188305</v>
      </c>
      <c r="G21" s="64">
        <f t="shared" si="12"/>
        <v>2378.28178837</v>
      </c>
      <c r="H21" s="64">
        <f t="shared" si="17"/>
        <v>3899.9700000000003</v>
      </c>
      <c r="I21" s="64">
        <f t="shared" si="13"/>
        <v>900</v>
      </c>
      <c r="J21" s="64">
        <f t="shared" si="14"/>
        <v>20</v>
      </c>
      <c r="K21" s="64">
        <v>120</v>
      </c>
      <c r="L21" s="64">
        <v>16.706130000000002</v>
      </c>
      <c r="M21" s="64">
        <v>33.401130000000002</v>
      </c>
      <c r="N21" s="285">
        <f t="shared" si="3"/>
        <v>30.917663248809998</v>
      </c>
      <c r="O21" s="285">
        <f t="shared" si="4"/>
        <v>30.917663248809998</v>
      </c>
      <c r="P21" s="285">
        <f t="shared" si="5"/>
        <v>142.6969073022</v>
      </c>
      <c r="Q21" s="285">
        <f t="shared" si="6"/>
        <v>142.6969073022</v>
      </c>
      <c r="R21" s="285">
        <f t="shared" si="7"/>
        <v>19.499850000000002</v>
      </c>
      <c r="S21" s="285">
        <f t="shared" si="8"/>
        <v>19.499850000000002</v>
      </c>
    </row>
    <row r="22" spans="1:19" s="94" customFormat="1" x14ac:dyDescent="0.4">
      <c r="A22" s="92">
        <v>2014</v>
      </c>
      <c r="B22" s="93" t="s">
        <v>7</v>
      </c>
      <c r="C22" s="64">
        <v>2216.3475870000002</v>
      </c>
      <c r="D22" s="64">
        <f>+C22*0.06+C22</f>
        <v>2349.3284422200004</v>
      </c>
      <c r="E22" s="64">
        <f t="shared" si="18"/>
        <v>542.1568878729837</v>
      </c>
      <c r="F22" s="64">
        <f t="shared" si="19"/>
        <v>12.047930841621859</v>
      </c>
      <c r="G22" s="64">
        <f t="shared" si="12"/>
        <v>2490.2881487532004</v>
      </c>
      <c r="H22" s="64">
        <f t="shared" si="17"/>
        <v>3899.9700000000003</v>
      </c>
      <c r="I22" s="64">
        <f t="shared" si="13"/>
        <v>900</v>
      </c>
      <c r="J22" s="64">
        <f t="shared" si="14"/>
        <v>20</v>
      </c>
      <c r="K22" s="64">
        <v>120</v>
      </c>
      <c r="L22" s="64">
        <v>16.706130000000002</v>
      </c>
      <c r="M22" s="64">
        <v>33.401130000000002</v>
      </c>
      <c r="N22" s="285">
        <f t="shared" si="3"/>
        <v>32.373745933791604</v>
      </c>
      <c r="O22" s="285">
        <f t="shared" si="4"/>
        <v>32.373745933791604</v>
      </c>
      <c r="P22" s="285">
        <f t="shared" si="5"/>
        <v>149.41728892519203</v>
      </c>
      <c r="Q22" s="285">
        <f t="shared" si="6"/>
        <v>149.41728892519203</v>
      </c>
      <c r="R22" s="285">
        <f t="shared" si="7"/>
        <v>19.499850000000002</v>
      </c>
      <c r="S22" s="285">
        <f t="shared" si="8"/>
        <v>19.499850000000002</v>
      </c>
    </row>
    <row r="23" spans="1:19" s="94" customFormat="1" x14ac:dyDescent="0.4">
      <c r="A23" s="92">
        <v>2020</v>
      </c>
      <c r="B23" s="180" t="s">
        <v>162</v>
      </c>
      <c r="C23" s="64">
        <v>4156.8441130000001</v>
      </c>
      <c r="D23" s="64">
        <f t="shared" si="9"/>
        <v>4406.2547597800003</v>
      </c>
      <c r="E23" s="64">
        <f t="shared" si="18"/>
        <v>1016.8358433018716</v>
      </c>
      <c r="F23" s="64">
        <f t="shared" si="19"/>
        <v>22.596352073374923</v>
      </c>
      <c r="G23" s="64">
        <f t="shared" si="12"/>
        <v>4670.6300453668</v>
      </c>
      <c r="H23" s="64">
        <f t="shared" ref="H23:H26" si="20">SUM(20*45)*4.3333</f>
        <v>3899.9700000000003</v>
      </c>
      <c r="I23" s="64">
        <f t="shared" si="13"/>
        <v>900</v>
      </c>
      <c r="J23" s="64">
        <f t="shared" si="14"/>
        <v>20</v>
      </c>
      <c r="K23" s="64">
        <v>120</v>
      </c>
      <c r="L23" s="64">
        <v>27.836130000000001</v>
      </c>
      <c r="M23" s="64">
        <v>79.323509999999999</v>
      </c>
      <c r="N23" s="285">
        <f t="shared" si="3"/>
        <v>60.718190589768398</v>
      </c>
      <c r="O23" s="285">
        <f t="shared" si="4"/>
        <v>60.718190589768398</v>
      </c>
      <c r="P23" s="285">
        <f t="shared" si="5"/>
        <v>280.23780272200798</v>
      </c>
      <c r="Q23" s="285">
        <f t="shared" si="6"/>
        <v>280.23780272200798</v>
      </c>
      <c r="R23" s="285">
        <f t="shared" si="7"/>
        <v>19.499850000000002</v>
      </c>
      <c r="S23" s="285">
        <f t="shared" si="8"/>
        <v>19.499850000000002</v>
      </c>
    </row>
    <row r="24" spans="1:19" s="94" customFormat="1" x14ac:dyDescent="0.4">
      <c r="A24" s="92">
        <v>2022</v>
      </c>
      <c r="B24" s="93" t="s">
        <v>9</v>
      </c>
      <c r="C24" s="64">
        <v>5541.5455390000006</v>
      </c>
      <c r="D24" s="64">
        <f t="shared" si="9"/>
        <v>5874.0382713400004</v>
      </c>
      <c r="E24" s="64">
        <f t="shared" si="18"/>
        <v>1355.5577207532365</v>
      </c>
      <c r="F24" s="64">
        <f t="shared" si="19"/>
        <v>30.123504905627478</v>
      </c>
      <c r="G24" s="64">
        <f t="shared" si="12"/>
        <v>6226.4805676204005</v>
      </c>
      <c r="H24" s="64">
        <f t="shared" si="20"/>
        <v>3899.9700000000003</v>
      </c>
      <c r="I24" s="64">
        <f t="shared" si="13"/>
        <v>900</v>
      </c>
      <c r="J24" s="64">
        <f t="shared" si="14"/>
        <v>20</v>
      </c>
      <c r="K24" s="64">
        <v>120</v>
      </c>
      <c r="L24" s="64">
        <v>27.836130000000001</v>
      </c>
      <c r="M24" s="64">
        <v>79.323509999999999</v>
      </c>
      <c r="N24" s="285">
        <f t="shared" si="3"/>
        <v>80.944247379065203</v>
      </c>
      <c r="O24" s="285">
        <f t="shared" si="4"/>
        <v>80.944247379065203</v>
      </c>
      <c r="P24" s="285">
        <f t="shared" si="5"/>
        <v>373.58883405722401</v>
      </c>
      <c r="Q24" s="285">
        <f t="shared" si="6"/>
        <v>373.58883405722401</v>
      </c>
      <c r="R24" s="285">
        <f t="shared" si="7"/>
        <v>19.499850000000002</v>
      </c>
      <c r="S24" s="285">
        <f t="shared" si="8"/>
        <v>19.499850000000002</v>
      </c>
    </row>
    <row r="25" spans="1:19" s="94" customFormat="1" x14ac:dyDescent="0.4">
      <c r="A25" s="92">
        <v>2024</v>
      </c>
      <c r="B25" s="93" t="s">
        <v>11</v>
      </c>
      <c r="C25" s="64">
        <v>5817.4077830000006</v>
      </c>
      <c r="D25" s="64">
        <f>+C25*0.06+C25</f>
        <v>6166.4522499800005</v>
      </c>
      <c r="E25" s="64">
        <f t="shared" si="18"/>
        <v>1423.0383887522212</v>
      </c>
      <c r="F25" s="64">
        <f t="shared" si="19"/>
        <v>31.623075305604914</v>
      </c>
      <c r="G25" s="64">
        <f t="shared" si="12"/>
        <v>6536.4393849788003</v>
      </c>
      <c r="H25" s="64">
        <f t="shared" si="20"/>
        <v>3899.9700000000003</v>
      </c>
      <c r="I25" s="64">
        <f t="shared" si="13"/>
        <v>900</v>
      </c>
      <c r="J25" s="64">
        <f t="shared" si="14"/>
        <v>20</v>
      </c>
      <c r="K25" s="64">
        <v>120</v>
      </c>
      <c r="L25" s="64">
        <v>27.836130000000001</v>
      </c>
      <c r="M25" s="64">
        <v>79.323509999999999</v>
      </c>
      <c r="N25" s="285">
        <f t="shared" si="3"/>
        <v>84.973712004724405</v>
      </c>
      <c r="O25" s="285">
        <f t="shared" si="4"/>
        <v>84.973712004724405</v>
      </c>
      <c r="P25" s="285">
        <f t="shared" si="5"/>
        <v>392.18636309872801</v>
      </c>
      <c r="Q25" s="285">
        <f t="shared" si="6"/>
        <v>392.18636309872801</v>
      </c>
      <c r="R25" s="285">
        <f t="shared" si="7"/>
        <v>19.499850000000002</v>
      </c>
      <c r="S25" s="285">
        <f t="shared" si="8"/>
        <v>19.499850000000002</v>
      </c>
    </row>
    <row r="26" spans="1:19" s="94" customFormat="1" x14ac:dyDescent="0.4">
      <c r="A26" s="92">
        <v>2026</v>
      </c>
      <c r="B26" s="93" t="s">
        <v>10</v>
      </c>
      <c r="C26" s="64">
        <v>6095.9874959999997</v>
      </c>
      <c r="D26" s="64">
        <f>+C26*0.06+C26</f>
        <v>6461.7467457599996</v>
      </c>
      <c r="E26" s="64">
        <f t="shared" si="18"/>
        <v>1491.1837965892043</v>
      </c>
      <c r="F26" s="64">
        <f t="shared" si="19"/>
        <v>33.137417701982322</v>
      </c>
      <c r="G26" s="64">
        <f t="shared" si="12"/>
        <v>6849.4515505055997</v>
      </c>
      <c r="H26" s="64">
        <f t="shared" si="20"/>
        <v>3899.9700000000003</v>
      </c>
      <c r="I26" s="64">
        <f t="shared" si="13"/>
        <v>900</v>
      </c>
      <c r="J26" s="64">
        <f t="shared" si="14"/>
        <v>20</v>
      </c>
      <c r="K26" s="64">
        <v>120</v>
      </c>
      <c r="L26" s="64">
        <v>27.836130000000001</v>
      </c>
      <c r="M26" s="64">
        <v>79.323509999999999</v>
      </c>
      <c r="N26" s="285">
        <f t="shared" si="3"/>
        <v>89.042870156572789</v>
      </c>
      <c r="O26" s="285">
        <f t="shared" si="4"/>
        <v>89.042870156572789</v>
      </c>
      <c r="P26" s="285">
        <f t="shared" si="5"/>
        <v>410.96709303033595</v>
      </c>
      <c r="Q26" s="285">
        <f t="shared" si="6"/>
        <v>410.96709303033595</v>
      </c>
      <c r="R26" s="285">
        <f t="shared" si="7"/>
        <v>19.499850000000002</v>
      </c>
      <c r="S26" s="285">
        <f t="shared" si="8"/>
        <v>19.499850000000002</v>
      </c>
    </row>
    <row r="27" spans="1:19" s="94" customFormat="1" x14ac:dyDescent="0.4">
      <c r="A27" s="92">
        <v>2046</v>
      </c>
      <c r="B27" s="180" t="s">
        <v>69</v>
      </c>
      <c r="C27" s="64">
        <v>1762.9664010000001</v>
      </c>
      <c r="D27" s="64">
        <f>+C27*0.06+C27</f>
        <v>1868.7443850600002</v>
      </c>
      <c r="E27" s="64">
        <f t="shared" si="18"/>
        <v>431.25202156785821</v>
      </c>
      <c r="F27" s="64">
        <f t="shared" si="19"/>
        <v>9.5833782570635151</v>
      </c>
      <c r="G27" s="64"/>
      <c r="H27" s="64">
        <v>1304.3699999999999</v>
      </c>
      <c r="I27" s="64">
        <f t="shared" si="13"/>
        <v>301.01077700597693</v>
      </c>
      <c r="J27" s="64">
        <f t="shared" si="14"/>
        <v>6.6891283779105981</v>
      </c>
      <c r="K27" s="64">
        <v>120</v>
      </c>
      <c r="L27" s="64"/>
      <c r="M27" s="64"/>
      <c r="N27" s="64"/>
      <c r="O27" s="64"/>
      <c r="P27" s="64"/>
      <c r="Q27" s="64"/>
      <c r="R27" s="285">
        <f t="shared" si="0"/>
        <v>6.5218499999999997</v>
      </c>
      <c r="S27" s="285">
        <f t="shared" si="1"/>
        <v>6.5218499999999997</v>
      </c>
    </row>
    <row r="28" spans="1:19" s="94" customFormat="1" x14ac:dyDescent="0.4">
      <c r="A28" s="92">
        <v>2048</v>
      </c>
      <c r="B28" s="180" t="s">
        <v>66</v>
      </c>
      <c r="C28" s="64">
        <v>2036.099993</v>
      </c>
      <c r="D28" s="64">
        <f t="shared" si="9"/>
        <v>2158.2659925799999</v>
      </c>
      <c r="E28" s="64">
        <f t="shared" si="18"/>
        <v>498.0652141739551</v>
      </c>
      <c r="F28" s="64">
        <f t="shared" si="19"/>
        <v>11.068115870532335</v>
      </c>
      <c r="G28" s="64"/>
      <c r="H28" s="64">
        <v>2606.88</v>
      </c>
      <c r="I28" s="64">
        <f t="shared" si="13"/>
        <v>601.59231994092261</v>
      </c>
      <c r="J28" s="64">
        <f t="shared" si="14"/>
        <v>13.368718220909392</v>
      </c>
      <c r="K28" s="64">
        <v>120</v>
      </c>
      <c r="L28" s="64"/>
      <c r="M28" s="64"/>
      <c r="N28" s="64"/>
      <c r="O28" s="64"/>
      <c r="P28" s="64"/>
      <c r="Q28" s="64"/>
      <c r="R28" s="285">
        <f t="shared" si="0"/>
        <v>13.034400000000002</v>
      </c>
      <c r="S28" s="285">
        <f t="shared" si="1"/>
        <v>13.034400000000002</v>
      </c>
    </row>
    <row r="29" spans="1:19" s="94" customFormat="1" x14ac:dyDescent="0.4">
      <c r="A29" s="92">
        <v>2050</v>
      </c>
      <c r="B29" s="180" t="s">
        <v>67</v>
      </c>
      <c r="C29" s="64">
        <v>2358.3605040000002</v>
      </c>
      <c r="D29" s="64">
        <f t="shared" si="9"/>
        <v>2499.8621342400002</v>
      </c>
      <c r="E29" s="64">
        <f t="shared" si="18"/>
        <v>576.89569940691854</v>
      </c>
      <c r="F29" s="64">
        <f t="shared" si="19"/>
        <v>12.819904431264856</v>
      </c>
      <c r="G29" s="64"/>
      <c r="H29" s="64">
        <v>4021.78</v>
      </c>
      <c r="I29" s="64">
        <f t="shared" si="13"/>
        <v>928.11021623243255</v>
      </c>
      <c r="J29" s="64">
        <f t="shared" si="14"/>
        <v>20.624671471831835</v>
      </c>
      <c r="K29" s="64">
        <v>120</v>
      </c>
      <c r="L29" s="64"/>
      <c r="M29" s="64"/>
      <c r="N29" s="64"/>
      <c r="O29" s="64"/>
      <c r="P29" s="64"/>
      <c r="Q29" s="64"/>
      <c r="R29" s="285">
        <f t="shared" si="0"/>
        <v>20.108900000000002</v>
      </c>
      <c r="S29" s="285">
        <f t="shared" si="1"/>
        <v>20.108900000000002</v>
      </c>
    </row>
    <row r="30" spans="1:19" s="94" customFormat="1" x14ac:dyDescent="0.4">
      <c r="A30" s="92">
        <v>2052</v>
      </c>
      <c r="B30" s="180" t="s">
        <v>68</v>
      </c>
      <c r="C30" s="64">
        <v>2636.9513999999999</v>
      </c>
      <c r="D30" s="64">
        <f t="shared" si="9"/>
        <v>2795.1684839999998</v>
      </c>
      <c r="E30" s="64">
        <f t="shared" si="18"/>
        <v>645.04384279879071</v>
      </c>
      <c r="F30" s="64">
        <f t="shared" si="19"/>
        <v>14.334307617750905</v>
      </c>
      <c r="G30" s="64">
        <f t="shared" ref="G30:G34" si="21">SUM(D30*0.07)+D30</f>
        <v>2990.8302778799998</v>
      </c>
      <c r="H30" s="64">
        <v>5869.5</v>
      </c>
      <c r="I30" s="64">
        <f t="shared" si="13"/>
        <v>1354.5104193109178</v>
      </c>
      <c r="J30" s="64">
        <f t="shared" si="14"/>
        <v>30.100231540242618</v>
      </c>
      <c r="K30" s="64">
        <v>120</v>
      </c>
      <c r="L30" s="64">
        <v>20.88</v>
      </c>
      <c r="M30" s="64">
        <v>45.93</v>
      </c>
      <c r="N30" s="285">
        <f>+G30*0.013</f>
        <v>38.880793612439994</v>
      </c>
      <c r="O30" s="285">
        <f>+G30*0.013</f>
        <v>38.880793612439994</v>
      </c>
      <c r="P30" s="285">
        <f>+G30*0.06</f>
        <v>179.44981667279998</v>
      </c>
      <c r="Q30" s="285">
        <f>+G30*0.06</f>
        <v>179.44981667279998</v>
      </c>
      <c r="R30" s="285">
        <f t="shared" si="0"/>
        <v>29.3475</v>
      </c>
      <c r="S30" s="285">
        <f t="shared" si="1"/>
        <v>29.3475</v>
      </c>
    </row>
    <row r="31" spans="1:19" s="94" customFormat="1" x14ac:dyDescent="0.4">
      <c r="A31" s="92">
        <v>4000</v>
      </c>
      <c r="B31" s="180" t="s">
        <v>70</v>
      </c>
      <c r="C31" s="64">
        <v>1762.9664010000001</v>
      </c>
      <c r="D31" s="64">
        <f>+C31*0.06+C31</f>
        <v>1868.7443850600002</v>
      </c>
      <c r="E31" s="64">
        <f t="shared" si="18"/>
        <v>431.25202156785821</v>
      </c>
      <c r="F31" s="64">
        <f t="shared" si="19"/>
        <v>9.5833782570635151</v>
      </c>
      <c r="G31" s="64"/>
      <c r="H31" s="64">
        <v>1304.3699999999999</v>
      </c>
      <c r="I31" s="64">
        <f t="shared" si="13"/>
        <v>301.01077700597693</v>
      </c>
      <c r="J31" s="64">
        <f t="shared" si="14"/>
        <v>6.6891283779105981</v>
      </c>
      <c r="K31" s="64">
        <v>120</v>
      </c>
      <c r="L31" s="64"/>
      <c r="M31" s="64"/>
      <c r="N31" s="64"/>
      <c r="O31" s="64"/>
      <c r="P31" s="64"/>
      <c r="Q31" s="64"/>
      <c r="R31" s="285">
        <f t="shared" si="0"/>
        <v>6.5218499999999997</v>
      </c>
      <c r="S31" s="285">
        <f t="shared" si="1"/>
        <v>6.5218499999999997</v>
      </c>
    </row>
    <row r="32" spans="1:19" s="94" customFormat="1" x14ac:dyDescent="0.4">
      <c r="A32" s="92">
        <v>4001</v>
      </c>
      <c r="B32" s="180" t="s">
        <v>71</v>
      </c>
      <c r="C32" s="64">
        <v>2036.099993</v>
      </c>
      <c r="D32" s="64">
        <f>+C32*0.06+C32</f>
        <v>2158.2659925799999</v>
      </c>
      <c r="E32" s="64">
        <f t="shared" si="18"/>
        <v>498.0652141739551</v>
      </c>
      <c r="F32" s="64">
        <f t="shared" si="19"/>
        <v>11.068115870532335</v>
      </c>
      <c r="G32" s="64"/>
      <c r="H32" s="64">
        <v>2606.88</v>
      </c>
      <c r="I32" s="64">
        <f t="shared" si="13"/>
        <v>601.59231994092261</v>
      </c>
      <c r="J32" s="64">
        <f t="shared" si="14"/>
        <v>13.368718220909392</v>
      </c>
      <c r="K32" s="64">
        <v>120</v>
      </c>
      <c r="L32" s="64"/>
      <c r="M32" s="64"/>
      <c r="N32" s="64"/>
      <c r="O32" s="64"/>
      <c r="P32" s="64"/>
      <c r="Q32" s="64"/>
      <c r="R32" s="285">
        <f t="shared" si="0"/>
        <v>13.034400000000002</v>
      </c>
      <c r="S32" s="285">
        <f t="shared" si="1"/>
        <v>13.034400000000002</v>
      </c>
    </row>
    <row r="33" spans="1:19" s="94" customFormat="1" x14ac:dyDescent="0.4">
      <c r="A33" s="92">
        <v>4002</v>
      </c>
      <c r="B33" s="180" t="s">
        <v>72</v>
      </c>
      <c r="C33" s="64">
        <v>2358.3605040000002</v>
      </c>
      <c r="D33" s="64">
        <f>+C33*0.06+C33</f>
        <v>2499.8621342400002</v>
      </c>
      <c r="E33" s="64">
        <f t="shared" si="18"/>
        <v>576.89569940691854</v>
      </c>
      <c r="F33" s="64">
        <f t="shared" si="19"/>
        <v>12.819904431264856</v>
      </c>
      <c r="G33" s="64"/>
      <c r="H33" s="64">
        <v>4021.78</v>
      </c>
      <c r="I33" s="64">
        <f t="shared" si="13"/>
        <v>928.11021623243255</v>
      </c>
      <c r="J33" s="64">
        <f t="shared" si="14"/>
        <v>20.624671471831835</v>
      </c>
      <c r="K33" s="64">
        <v>120</v>
      </c>
      <c r="L33" s="64"/>
      <c r="M33" s="64"/>
      <c r="N33" s="64"/>
      <c r="O33" s="64"/>
      <c r="P33" s="64"/>
      <c r="Q33" s="64"/>
      <c r="R33" s="285">
        <f t="shared" si="0"/>
        <v>20.108900000000002</v>
      </c>
      <c r="S33" s="285">
        <f t="shared" si="1"/>
        <v>20.108900000000002</v>
      </c>
    </row>
    <row r="34" spans="1:19" s="94" customFormat="1" x14ac:dyDescent="0.4">
      <c r="A34" s="92">
        <v>4003</v>
      </c>
      <c r="B34" s="180" t="s">
        <v>73</v>
      </c>
      <c r="C34" s="64">
        <v>2636.9513999999999</v>
      </c>
      <c r="D34" s="64">
        <f>+C34*0.06+C34</f>
        <v>2795.1684839999998</v>
      </c>
      <c r="E34" s="64">
        <f t="shared" si="18"/>
        <v>645.04384279879071</v>
      </c>
      <c r="F34" s="64">
        <f t="shared" si="19"/>
        <v>14.334307617750905</v>
      </c>
      <c r="G34" s="64">
        <f t="shared" si="21"/>
        <v>2990.8302778799998</v>
      </c>
      <c r="H34" s="64">
        <v>5869.5</v>
      </c>
      <c r="I34" s="64">
        <f t="shared" si="13"/>
        <v>1354.5104193109178</v>
      </c>
      <c r="J34" s="64">
        <f t="shared" si="14"/>
        <v>30.100231540242618</v>
      </c>
      <c r="K34" s="64">
        <v>120</v>
      </c>
      <c r="L34" s="64">
        <v>20.88</v>
      </c>
      <c r="M34" s="64">
        <v>45.93</v>
      </c>
      <c r="N34" s="285">
        <f>+G34*0.013</f>
        <v>38.880793612439994</v>
      </c>
      <c r="O34" s="285">
        <f>+G34*0.013</f>
        <v>38.880793612439994</v>
      </c>
      <c r="P34" s="285">
        <f>+G34*0.06</f>
        <v>179.44981667279998</v>
      </c>
      <c r="Q34" s="285">
        <f>+G34*0.06</f>
        <v>179.44981667279998</v>
      </c>
      <c r="R34" s="285">
        <f t="shared" si="0"/>
        <v>29.3475</v>
      </c>
      <c r="S34" s="285">
        <f t="shared" si="1"/>
        <v>29.3475</v>
      </c>
    </row>
    <row r="35" spans="1:19" s="94" customFormat="1" x14ac:dyDescent="0.4">
      <c r="A35" s="92">
        <v>3032</v>
      </c>
      <c r="B35" s="180" t="s">
        <v>141</v>
      </c>
      <c r="C35" s="64">
        <v>5769.8576670000002</v>
      </c>
      <c r="D35" s="64">
        <f t="shared" si="9"/>
        <v>6116.04912702</v>
      </c>
      <c r="E35" s="64">
        <f t="shared" si="18"/>
        <v>1411.4068093646872</v>
      </c>
      <c r="F35" s="64">
        <f t="shared" si="19"/>
        <v>31.364595763659715</v>
      </c>
      <c r="G35" s="64">
        <f t="shared" si="12"/>
        <v>6483.0120746412003</v>
      </c>
      <c r="H35" s="64">
        <f t="shared" si="15"/>
        <v>6483.0120746412003</v>
      </c>
      <c r="I35" s="64">
        <f t="shared" si="13"/>
        <v>1496.0912179265686</v>
      </c>
      <c r="J35" s="64">
        <f t="shared" si="14"/>
        <v>33.246471509479299</v>
      </c>
      <c r="K35" s="64">
        <v>120</v>
      </c>
      <c r="L35" s="64">
        <v>27.836130000000001</v>
      </c>
      <c r="M35" s="64">
        <v>66.802260000000004</v>
      </c>
      <c r="N35" s="285">
        <f t="shared" ref="N35:N67" si="22">+G35*0.013</f>
        <v>84.279156970335606</v>
      </c>
      <c r="O35" s="285">
        <f t="shared" ref="O35:O67" si="23">+G35*0.013</f>
        <v>84.279156970335606</v>
      </c>
      <c r="P35" s="285">
        <f t="shared" ref="P35:P67" si="24">+G35*0.06</f>
        <v>388.98072447847198</v>
      </c>
      <c r="Q35" s="285">
        <f t="shared" ref="Q35:Q67" si="25">+G35*0.06</f>
        <v>388.98072447847198</v>
      </c>
      <c r="R35" s="285">
        <f t="shared" ref="R35:R67" si="26">+H35*0.005</f>
        <v>32.415060373206003</v>
      </c>
      <c r="S35" s="285">
        <f t="shared" ref="S35:S67" si="27">+H35*0.005</f>
        <v>32.415060373206003</v>
      </c>
    </row>
    <row r="36" spans="1:19" s="94" customFormat="1" x14ac:dyDescent="0.4">
      <c r="A36" s="92">
        <v>2060</v>
      </c>
      <c r="B36" s="93" t="s">
        <v>13</v>
      </c>
      <c r="C36" s="64">
        <v>5840.6125080000002</v>
      </c>
      <c r="D36" s="64">
        <f t="shared" si="9"/>
        <v>6191.0492584800004</v>
      </c>
      <c r="E36" s="64">
        <f t="shared" si="18"/>
        <v>1428.7146651466549</v>
      </c>
      <c r="F36" s="64">
        <f t="shared" si="19"/>
        <v>31.749214781036773</v>
      </c>
      <c r="G36" s="64">
        <f t="shared" si="12"/>
        <v>6562.5122139888008</v>
      </c>
      <c r="H36" s="64">
        <f t="shared" ref="H36:H38" si="28">SUM(20*45)*4.3333</f>
        <v>3899.9700000000003</v>
      </c>
      <c r="I36" s="64">
        <f t="shared" si="13"/>
        <v>900</v>
      </c>
      <c r="J36" s="64">
        <f t="shared" si="14"/>
        <v>20</v>
      </c>
      <c r="K36" s="64">
        <v>120</v>
      </c>
      <c r="L36" s="64">
        <v>27.836130000000001</v>
      </c>
      <c r="M36" s="64">
        <v>79.323509999999999</v>
      </c>
      <c r="N36" s="285">
        <f t="shared" si="22"/>
        <v>85.31265878185441</v>
      </c>
      <c r="O36" s="285">
        <f t="shared" si="23"/>
        <v>85.31265878185441</v>
      </c>
      <c r="P36" s="285">
        <f t="shared" si="24"/>
        <v>393.75073283932801</v>
      </c>
      <c r="Q36" s="285">
        <f t="shared" si="25"/>
        <v>393.75073283932801</v>
      </c>
      <c r="R36" s="285">
        <f t="shared" si="26"/>
        <v>19.499850000000002</v>
      </c>
      <c r="S36" s="285">
        <f t="shared" si="27"/>
        <v>19.499850000000002</v>
      </c>
    </row>
    <row r="37" spans="1:19" s="94" customFormat="1" x14ac:dyDescent="0.4">
      <c r="A37" s="92">
        <v>2062</v>
      </c>
      <c r="B37" s="93" t="s">
        <v>15</v>
      </c>
      <c r="C37" s="64">
        <v>6132.8913959999991</v>
      </c>
      <c r="D37" s="64">
        <f>+C37*0.06+C37</f>
        <v>6500.864879759999</v>
      </c>
      <c r="E37" s="64">
        <f t="shared" si="18"/>
        <v>1500.2111277225206</v>
      </c>
      <c r="F37" s="64">
        <f t="shared" si="19"/>
        <v>33.338025060500456</v>
      </c>
      <c r="G37" s="64">
        <f t="shared" si="12"/>
        <v>6890.9167725455991</v>
      </c>
      <c r="H37" s="64">
        <f t="shared" si="28"/>
        <v>3899.9700000000003</v>
      </c>
      <c r="I37" s="64">
        <f t="shared" si="13"/>
        <v>900</v>
      </c>
      <c r="J37" s="64">
        <f t="shared" si="14"/>
        <v>20</v>
      </c>
      <c r="K37" s="64">
        <v>120</v>
      </c>
      <c r="L37" s="64">
        <v>27.836130000000001</v>
      </c>
      <c r="M37" s="64">
        <v>79.323509999999999</v>
      </c>
      <c r="N37" s="285">
        <f t="shared" si="22"/>
        <v>89.581918043092784</v>
      </c>
      <c r="O37" s="285">
        <f t="shared" si="23"/>
        <v>89.581918043092784</v>
      </c>
      <c r="P37" s="285">
        <f t="shared" si="24"/>
        <v>413.45500635273595</v>
      </c>
      <c r="Q37" s="285">
        <f t="shared" si="25"/>
        <v>413.45500635273595</v>
      </c>
      <c r="R37" s="285">
        <f t="shared" si="26"/>
        <v>19.499850000000002</v>
      </c>
      <c r="S37" s="285">
        <f t="shared" si="27"/>
        <v>19.499850000000002</v>
      </c>
    </row>
    <row r="38" spans="1:19" s="94" customFormat="1" x14ac:dyDescent="0.4">
      <c r="A38" s="92">
        <v>2064</v>
      </c>
      <c r="B38" s="93" t="s">
        <v>14</v>
      </c>
      <c r="C38" s="64">
        <v>6425.0808200000001</v>
      </c>
      <c r="D38" s="64">
        <f>+C38*0.06+C38</f>
        <v>6810.5856691999998</v>
      </c>
      <c r="E38" s="64">
        <f t="shared" si="18"/>
        <v>1571.6857058592757</v>
      </c>
      <c r="F38" s="64">
        <f t="shared" si="19"/>
        <v>34.926349019095014</v>
      </c>
      <c r="G38" s="64">
        <f t="shared" si="12"/>
        <v>7219.2208093519994</v>
      </c>
      <c r="H38" s="64">
        <f t="shared" si="28"/>
        <v>3899.9700000000003</v>
      </c>
      <c r="I38" s="64">
        <f t="shared" si="13"/>
        <v>900</v>
      </c>
      <c r="J38" s="64">
        <f t="shared" si="14"/>
        <v>20</v>
      </c>
      <c r="K38" s="64">
        <v>120</v>
      </c>
      <c r="L38" s="64">
        <v>27.836130000000001</v>
      </c>
      <c r="M38" s="64">
        <v>79.323509999999999</v>
      </c>
      <c r="N38" s="285">
        <f t="shared" si="22"/>
        <v>93.849870521575994</v>
      </c>
      <c r="O38" s="285">
        <f t="shared" si="23"/>
        <v>93.849870521575994</v>
      </c>
      <c r="P38" s="285">
        <f t="shared" si="24"/>
        <v>433.15324856111994</v>
      </c>
      <c r="Q38" s="285">
        <f t="shared" si="25"/>
        <v>433.15324856111994</v>
      </c>
      <c r="R38" s="285">
        <f t="shared" si="26"/>
        <v>19.499850000000002</v>
      </c>
      <c r="S38" s="285">
        <f t="shared" si="27"/>
        <v>19.499850000000002</v>
      </c>
    </row>
    <row r="39" spans="1:19" s="94" customFormat="1" x14ac:dyDescent="0.4">
      <c r="A39" s="92">
        <v>3030</v>
      </c>
      <c r="B39" s="180" t="s">
        <v>142</v>
      </c>
      <c r="C39" s="64">
        <v>4354.6042850000003</v>
      </c>
      <c r="D39" s="64">
        <f t="shared" si="9"/>
        <v>4615.8805421000006</v>
      </c>
      <c r="E39" s="64">
        <f t="shared" si="18"/>
        <v>1065.2113959568919</v>
      </c>
      <c r="F39" s="64">
        <f t="shared" si="19"/>
        <v>23.6713643545976</v>
      </c>
      <c r="G39" s="64">
        <f t="shared" si="12"/>
        <v>4892.8333746260005</v>
      </c>
      <c r="H39" s="64">
        <f t="shared" si="15"/>
        <v>4892.8333746260005</v>
      </c>
      <c r="I39" s="64">
        <f t="shared" si="13"/>
        <v>1129.1240797143055</v>
      </c>
      <c r="J39" s="64">
        <f t="shared" si="14"/>
        <v>25.091646215873457</v>
      </c>
      <c r="K39" s="64">
        <v>120</v>
      </c>
      <c r="L39" s="64">
        <v>27.836130000000001</v>
      </c>
      <c r="M39" s="64">
        <v>66.802260000000004</v>
      </c>
      <c r="N39" s="285">
        <f t="shared" si="22"/>
        <v>63.606833870138004</v>
      </c>
      <c r="O39" s="285">
        <f t="shared" si="23"/>
        <v>63.606833870138004</v>
      </c>
      <c r="P39" s="285">
        <f t="shared" si="24"/>
        <v>293.57000247756002</v>
      </c>
      <c r="Q39" s="285">
        <f t="shared" si="25"/>
        <v>293.57000247756002</v>
      </c>
      <c r="R39" s="285">
        <f t="shared" si="26"/>
        <v>24.464166873130004</v>
      </c>
      <c r="S39" s="285">
        <f t="shared" si="27"/>
        <v>24.464166873130004</v>
      </c>
    </row>
    <row r="40" spans="1:19" s="94" customFormat="1" x14ac:dyDescent="0.4">
      <c r="A40" s="92">
        <v>2054</v>
      </c>
      <c r="B40" s="93" t="s">
        <v>16</v>
      </c>
      <c r="C40" s="64">
        <v>4849.2060089999995</v>
      </c>
      <c r="D40" s="64">
        <f t="shared" si="9"/>
        <v>5140.1583695399995</v>
      </c>
      <c r="E40" s="64">
        <f t="shared" si="18"/>
        <v>1186.1995175824427</v>
      </c>
      <c r="F40" s="64">
        <f t="shared" si="19"/>
        <v>26.359989279609838</v>
      </c>
      <c r="G40" s="64">
        <f t="shared" si="12"/>
        <v>5448.5678717123992</v>
      </c>
      <c r="H40" s="64">
        <f t="shared" si="15"/>
        <v>5448.5678717123992</v>
      </c>
      <c r="I40" s="64">
        <f t="shared" si="13"/>
        <v>1257.3714886373891</v>
      </c>
      <c r="J40" s="64">
        <f t="shared" si="14"/>
        <v>27.941588636386424</v>
      </c>
      <c r="K40" s="64">
        <v>120</v>
      </c>
      <c r="L40" s="64">
        <v>27.836130000000001</v>
      </c>
      <c r="M40" s="64">
        <v>79.323509999999999</v>
      </c>
      <c r="N40" s="285">
        <f t="shared" si="22"/>
        <v>70.831382332261185</v>
      </c>
      <c r="O40" s="285">
        <f t="shared" si="23"/>
        <v>70.831382332261185</v>
      </c>
      <c r="P40" s="285">
        <f t="shared" si="24"/>
        <v>326.91407230274393</v>
      </c>
      <c r="Q40" s="285">
        <f t="shared" si="25"/>
        <v>326.91407230274393</v>
      </c>
      <c r="R40" s="285">
        <f t="shared" si="26"/>
        <v>27.242839358561998</v>
      </c>
      <c r="S40" s="285">
        <f t="shared" si="27"/>
        <v>27.242839358561998</v>
      </c>
    </row>
    <row r="41" spans="1:19" s="94" customFormat="1" x14ac:dyDescent="0.4">
      <c r="A41" s="92">
        <v>2056</v>
      </c>
      <c r="B41" s="93" t="s">
        <v>18</v>
      </c>
      <c r="C41" s="64">
        <v>5092.2796969999999</v>
      </c>
      <c r="D41" s="64">
        <f>+C41*0.06+C41</f>
        <v>5397.8164788200002</v>
      </c>
      <c r="E41" s="64">
        <f t="shared" si="18"/>
        <v>1245.6595386472202</v>
      </c>
      <c r="F41" s="64">
        <f t="shared" si="19"/>
        <v>27.681323081049339</v>
      </c>
      <c r="G41" s="64">
        <f t="shared" si="12"/>
        <v>5721.6854675492004</v>
      </c>
      <c r="H41" s="64">
        <f t="shared" si="15"/>
        <v>5721.6854675492004</v>
      </c>
      <c r="I41" s="64">
        <f t="shared" si="13"/>
        <v>1320.3991109660535</v>
      </c>
      <c r="J41" s="64">
        <f t="shared" si="14"/>
        <v>29.342202465912301</v>
      </c>
      <c r="K41" s="64">
        <v>120</v>
      </c>
      <c r="L41" s="64">
        <v>27.836130000000001</v>
      </c>
      <c r="M41" s="64">
        <v>79.323509999999999</v>
      </c>
      <c r="N41" s="285">
        <f t="shared" si="22"/>
        <v>74.381911078139609</v>
      </c>
      <c r="O41" s="285">
        <f t="shared" si="23"/>
        <v>74.381911078139609</v>
      </c>
      <c r="P41" s="285">
        <f t="shared" si="24"/>
        <v>343.30112805295204</v>
      </c>
      <c r="Q41" s="285">
        <f t="shared" si="25"/>
        <v>343.30112805295204</v>
      </c>
      <c r="R41" s="285">
        <f t="shared" si="26"/>
        <v>28.608427337746004</v>
      </c>
      <c r="S41" s="285">
        <f t="shared" si="27"/>
        <v>28.608427337746004</v>
      </c>
    </row>
    <row r="42" spans="1:19" s="94" customFormat="1" x14ac:dyDescent="0.4">
      <c r="A42" s="92">
        <v>2058</v>
      </c>
      <c r="B42" s="93" t="s">
        <v>17</v>
      </c>
      <c r="C42" s="64">
        <v>5333.9778760000008</v>
      </c>
      <c r="D42" s="64">
        <f>+C42*0.06+C42</f>
        <v>5654.016548560001</v>
      </c>
      <c r="E42" s="64">
        <f t="shared" si="18"/>
        <v>1304.7830864606651</v>
      </c>
      <c r="F42" s="64">
        <f t="shared" si="19"/>
        <v>28.995179699125892</v>
      </c>
      <c r="G42" s="64">
        <f t="shared" si="12"/>
        <v>5993.2575414736011</v>
      </c>
      <c r="H42" s="64">
        <f t="shared" si="15"/>
        <v>5993.2575414736011</v>
      </c>
      <c r="I42" s="64">
        <f t="shared" si="13"/>
        <v>1383.0700716483052</v>
      </c>
      <c r="J42" s="64">
        <f t="shared" si="14"/>
        <v>30.73489048107345</v>
      </c>
      <c r="K42" s="64">
        <v>120</v>
      </c>
      <c r="L42" s="64">
        <v>27.836130000000001</v>
      </c>
      <c r="M42" s="64">
        <v>79.323509999999999</v>
      </c>
      <c r="N42" s="285">
        <f t="shared" si="22"/>
        <v>77.912348039156811</v>
      </c>
      <c r="O42" s="285">
        <f t="shared" si="23"/>
        <v>77.912348039156811</v>
      </c>
      <c r="P42" s="285">
        <f t="shared" si="24"/>
        <v>359.59545248841607</v>
      </c>
      <c r="Q42" s="285">
        <f t="shared" si="25"/>
        <v>359.59545248841607</v>
      </c>
      <c r="R42" s="285">
        <f t="shared" si="26"/>
        <v>29.966287707368007</v>
      </c>
      <c r="S42" s="285">
        <f t="shared" si="27"/>
        <v>29.966287707368007</v>
      </c>
    </row>
    <row r="43" spans="1:19" s="94" customFormat="1" x14ac:dyDescent="0.4">
      <c r="A43" s="92">
        <v>3040</v>
      </c>
      <c r="B43" s="93" t="s">
        <v>19</v>
      </c>
      <c r="C43" s="64">
        <v>1948.6509999999998</v>
      </c>
      <c r="D43" s="64">
        <f>+C43*0.06+C43</f>
        <v>2065.57006</v>
      </c>
      <c r="E43" s="64">
        <f t="shared" si="18"/>
        <v>476.67368056677356</v>
      </c>
      <c r="F43" s="64">
        <f t="shared" ref="F43:F69" si="29">+E43/45</f>
        <v>10.592748457039413</v>
      </c>
      <c r="G43" s="64">
        <f t="shared" si="12"/>
        <v>2189.5042635999998</v>
      </c>
      <c r="H43" s="64">
        <f t="shared" si="16"/>
        <v>3899.9700000000003</v>
      </c>
      <c r="I43" s="64">
        <f t="shared" si="13"/>
        <v>900</v>
      </c>
      <c r="J43" s="64">
        <f t="shared" si="14"/>
        <v>20</v>
      </c>
      <c r="K43" s="64">
        <v>120</v>
      </c>
      <c r="L43" s="64">
        <v>27.836130000000001</v>
      </c>
      <c r="M43" s="64">
        <v>66.802260000000004</v>
      </c>
      <c r="N43" s="285">
        <f t="shared" si="22"/>
        <v>28.463555426799996</v>
      </c>
      <c r="O43" s="285">
        <f t="shared" si="23"/>
        <v>28.463555426799996</v>
      </c>
      <c r="P43" s="285">
        <f t="shared" si="24"/>
        <v>131.370255816</v>
      </c>
      <c r="Q43" s="285">
        <f t="shared" si="25"/>
        <v>131.370255816</v>
      </c>
      <c r="R43" s="285">
        <f t="shared" si="26"/>
        <v>19.499850000000002</v>
      </c>
      <c r="S43" s="285">
        <f t="shared" si="27"/>
        <v>19.499850000000002</v>
      </c>
    </row>
    <row r="44" spans="1:19" s="94" customFormat="1" x14ac:dyDescent="0.4">
      <c r="A44" s="92">
        <v>3084</v>
      </c>
      <c r="B44" s="93" t="s">
        <v>103</v>
      </c>
      <c r="C44" s="64">
        <v>2005.414</v>
      </c>
      <c r="D44" s="64">
        <f>+C44*0.06+C44</f>
        <v>2125.73884</v>
      </c>
      <c r="E44" s="64">
        <f t="shared" si="18"/>
        <v>490.55889045300341</v>
      </c>
      <c r="F44" s="64">
        <f t="shared" si="29"/>
        <v>10.901308676733409</v>
      </c>
      <c r="G44" s="64">
        <f t="shared" si="12"/>
        <v>2253.2831704</v>
      </c>
      <c r="H44" s="64">
        <f t="shared" si="16"/>
        <v>3899.9700000000003</v>
      </c>
      <c r="I44" s="64">
        <f t="shared" si="13"/>
        <v>900</v>
      </c>
      <c r="J44" s="64">
        <f t="shared" si="14"/>
        <v>20</v>
      </c>
      <c r="K44" s="64">
        <v>120</v>
      </c>
      <c r="L44" s="64">
        <v>27.836130000000001</v>
      </c>
      <c r="M44" s="64">
        <v>66.802260000000004</v>
      </c>
      <c r="N44" s="285">
        <f t="shared" si="22"/>
        <v>29.292681215199998</v>
      </c>
      <c r="O44" s="285">
        <f t="shared" si="23"/>
        <v>29.292681215199998</v>
      </c>
      <c r="P44" s="285">
        <f t="shared" si="24"/>
        <v>135.19699022399999</v>
      </c>
      <c r="Q44" s="285">
        <f t="shared" si="25"/>
        <v>135.19699022399999</v>
      </c>
      <c r="R44" s="285">
        <f t="shared" si="26"/>
        <v>19.499850000000002</v>
      </c>
      <c r="S44" s="285">
        <f t="shared" si="27"/>
        <v>19.499850000000002</v>
      </c>
    </row>
    <row r="45" spans="1:19" s="94" customFormat="1" x14ac:dyDescent="0.4">
      <c r="A45" s="92">
        <v>3038</v>
      </c>
      <c r="B45" s="93" t="s">
        <v>102</v>
      </c>
      <c r="C45" s="64">
        <v>2339.6401619999997</v>
      </c>
      <c r="D45" s="64">
        <f t="shared" si="9"/>
        <v>2480.0185717199997</v>
      </c>
      <c r="E45" s="64">
        <f t="shared" si="18"/>
        <v>572.31638052292703</v>
      </c>
      <c r="F45" s="64">
        <f t="shared" si="29"/>
        <v>12.718141789398379</v>
      </c>
      <c r="G45" s="64">
        <f t="shared" si="12"/>
        <v>2628.8196860231997</v>
      </c>
      <c r="H45" s="64">
        <f t="shared" si="16"/>
        <v>3899.9700000000003</v>
      </c>
      <c r="I45" s="64">
        <f t="shared" si="13"/>
        <v>900</v>
      </c>
      <c r="J45" s="64">
        <f t="shared" si="14"/>
        <v>20</v>
      </c>
      <c r="K45" s="64">
        <v>120</v>
      </c>
      <c r="L45" s="64">
        <v>27.836130000000001</v>
      </c>
      <c r="M45" s="64">
        <v>66.802260000000004</v>
      </c>
      <c r="N45" s="285">
        <f t="shared" si="22"/>
        <v>34.174655918301596</v>
      </c>
      <c r="O45" s="285">
        <f t="shared" si="23"/>
        <v>34.174655918301596</v>
      </c>
      <c r="P45" s="285">
        <f t="shared" si="24"/>
        <v>157.72918116139198</v>
      </c>
      <c r="Q45" s="285">
        <f t="shared" si="25"/>
        <v>157.72918116139198</v>
      </c>
      <c r="R45" s="285">
        <f t="shared" si="26"/>
        <v>19.499850000000002</v>
      </c>
      <c r="S45" s="285">
        <f t="shared" si="27"/>
        <v>19.499850000000002</v>
      </c>
    </row>
    <row r="46" spans="1:19" s="94" customFormat="1" x14ac:dyDescent="0.4">
      <c r="A46" s="284">
        <v>3088</v>
      </c>
      <c r="B46" s="180" t="s">
        <v>197</v>
      </c>
      <c r="C46" s="64"/>
      <c r="D46" s="64"/>
      <c r="E46" s="64"/>
      <c r="F46" s="64"/>
      <c r="G46" s="64">
        <f>SUM(11.69*45)*4.3333</f>
        <v>2279.5324649999998</v>
      </c>
      <c r="H46" s="64">
        <f t="shared" ref="H46" si="30">SUM(20*45)*4.3333</f>
        <v>3899.9700000000003</v>
      </c>
      <c r="I46" s="64">
        <f t="shared" si="13"/>
        <v>900</v>
      </c>
      <c r="J46" s="64">
        <f t="shared" si="14"/>
        <v>20</v>
      </c>
      <c r="K46" s="64">
        <v>120</v>
      </c>
      <c r="L46" s="64">
        <v>27.836130000000001</v>
      </c>
      <c r="M46" s="64">
        <v>66.802260000000004</v>
      </c>
      <c r="N46" s="285">
        <f t="shared" si="22"/>
        <v>29.633922044999995</v>
      </c>
      <c r="O46" s="285">
        <f t="shared" si="23"/>
        <v>29.633922044999995</v>
      </c>
      <c r="P46" s="285">
        <f t="shared" si="24"/>
        <v>136.77194789999999</v>
      </c>
      <c r="Q46" s="285">
        <f t="shared" si="25"/>
        <v>136.77194789999999</v>
      </c>
      <c r="R46" s="285">
        <f t="shared" si="26"/>
        <v>19.499850000000002</v>
      </c>
      <c r="S46" s="285">
        <f t="shared" si="27"/>
        <v>19.499850000000002</v>
      </c>
    </row>
    <row r="47" spans="1:19" s="94" customFormat="1" x14ac:dyDescent="0.4">
      <c r="A47" s="284">
        <v>3087</v>
      </c>
      <c r="B47" s="180" t="s">
        <v>198</v>
      </c>
      <c r="C47" s="64">
        <v>2572.09</v>
      </c>
      <c r="D47" s="64">
        <f t="shared" si="9"/>
        <v>2726.4154000000003</v>
      </c>
      <c r="E47" s="64">
        <f t="shared" si="18"/>
        <v>629.17762444326502</v>
      </c>
      <c r="F47" s="64">
        <f t="shared" si="29"/>
        <v>13.981724987628111</v>
      </c>
      <c r="G47" s="64">
        <f t="shared" ref="G47:H47" si="31">SUM(20*45)*4.3333</f>
        <v>3899.9700000000003</v>
      </c>
      <c r="H47" s="64">
        <f t="shared" si="31"/>
        <v>3899.9700000000003</v>
      </c>
      <c r="I47" s="64">
        <f t="shared" si="13"/>
        <v>900</v>
      </c>
      <c r="J47" s="64">
        <f t="shared" si="14"/>
        <v>20</v>
      </c>
      <c r="K47" s="64">
        <v>120</v>
      </c>
      <c r="L47" s="64">
        <v>27.836130000000001</v>
      </c>
      <c r="M47" s="64">
        <v>66.802260000000004</v>
      </c>
      <c r="N47" s="285">
        <f t="shared" si="22"/>
        <v>50.69961</v>
      </c>
      <c r="O47" s="285">
        <f t="shared" si="23"/>
        <v>50.69961</v>
      </c>
      <c r="P47" s="285">
        <f t="shared" si="24"/>
        <v>233.9982</v>
      </c>
      <c r="Q47" s="285">
        <f t="shared" si="25"/>
        <v>233.9982</v>
      </c>
      <c r="R47" s="285">
        <f t="shared" si="26"/>
        <v>19.499850000000002</v>
      </c>
      <c r="S47" s="285">
        <f t="shared" si="27"/>
        <v>19.499850000000002</v>
      </c>
    </row>
    <row r="48" spans="1:19" s="94" customFormat="1" x14ac:dyDescent="0.4">
      <c r="A48" s="92">
        <v>2067</v>
      </c>
      <c r="B48" s="93" t="s">
        <v>27</v>
      </c>
      <c r="C48" s="64">
        <v>2676.5615860000003</v>
      </c>
      <c r="D48" s="64">
        <f>+C48*0.06+C48</f>
        <v>2837.1552811600004</v>
      </c>
      <c r="E48" s="64">
        <f t="shared" si="18"/>
        <v>654.73317821521709</v>
      </c>
      <c r="F48" s="64">
        <f t="shared" si="29"/>
        <v>14.549626182560379</v>
      </c>
      <c r="G48" s="64">
        <f t="shared" si="12"/>
        <v>3007.3845980296005</v>
      </c>
      <c r="H48" s="64">
        <f t="shared" si="16"/>
        <v>3899.9700000000003</v>
      </c>
      <c r="I48" s="64">
        <f t="shared" si="13"/>
        <v>900</v>
      </c>
      <c r="J48" s="64">
        <f t="shared" si="14"/>
        <v>20</v>
      </c>
      <c r="K48" s="64">
        <v>120</v>
      </c>
      <c r="L48" s="64">
        <v>16.706130000000002</v>
      </c>
      <c r="M48" s="64">
        <v>33.401130000000002</v>
      </c>
      <c r="N48" s="285">
        <f t="shared" si="22"/>
        <v>39.095999774384808</v>
      </c>
      <c r="O48" s="285">
        <f t="shared" si="23"/>
        <v>39.095999774384808</v>
      </c>
      <c r="P48" s="285">
        <f t="shared" si="24"/>
        <v>180.44307588177602</v>
      </c>
      <c r="Q48" s="285">
        <f t="shared" si="25"/>
        <v>180.44307588177602</v>
      </c>
      <c r="R48" s="285">
        <f t="shared" si="26"/>
        <v>19.499850000000002</v>
      </c>
      <c r="S48" s="285">
        <f t="shared" si="27"/>
        <v>19.499850000000002</v>
      </c>
    </row>
    <row r="49" spans="1:19" s="94" customFormat="1" x14ac:dyDescent="0.4">
      <c r="A49" s="92">
        <v>2068</v>
      </c>
      <c r="B49" s="93" t="s">
        <v>20</v>
      </c>
      <c r="C49" s="64">
        <v>3708.9425969999998</v>
      </c>
      <c r="D49" s="64">
        <f t="shared" si="9"/>
        <v>3931.4791528199999</v>
      </c>
      <c r="E49" s="64">
        <f t="shared" si="18"/>
        <v>907.27139889229909</v>
      </c>
      <c r="F49" s="64">
        <f t="shared" si="29"/>
        <v>20.161586642051091</v>
      </c>
      <c r="G49" s="64">
        <f t="shared" si="12"/>
        <v>4167.3679019891997</v>
      </c>
      <c r="H49" s="64">
        <f t="shared" si="15"/>
        <v>4167.3679019891997</v>
      </c>
      <c r="I49" s="64">
        <f t="shared" si="13"/>
        <v>961.70768282583697</v>
      </c>
      <c r="J49" s="64">
        <f t="shared" si="14"/>
        <v>21.371281840574156</v>
      </c>
      <c r="K49" s="64">
        <v>120</v>
      </c>
      <c r="L49" s="64">
        <v>16.706130000000002</v>
      </c>
      <c r="M49" s="64">
        <v>33.401130000000002</v>
      </c>
      <c r="N49" s="285">
        <f t="shared" si="22"/>
        <v>54.175782725859591</v>
      </c>
      <c r="O49" s="285">
        <f t="shared" si="23"/>
        <v>54.175782725859591</v>
      </c>
      <c r="P49" s="285">
        <f t="shared" si="24"/>
        <v>250.04207411935198</v>
      </c>
      <c r="Q49" s="285">
        <f t="shared" si="25"/>
        <v>250.04207411935198</v>
      </c>
      <c r="R49" s="285">
        <f t="shared" si="26"/>
        <v>20.836839509946</v>
      </c>
      <c r="S49" s="285">
        <f t="shared" si="27"/>
        <v>20.836839509946</v>
      </c>
    </row>
    <row r="50" spans="1:19" s="94" customFormat="1" x14ac:dyDescent="0.4">
      <c r="A50" s="92">
        <v>2072</v>
      </c>
      <c r="B50" s="93" t="s">
        <v>21</v>
      </c>
      <c r="C50" s="64">
        <v>4079.0104330000004</v>
      </c>
      <c r="D50" s="64">
        <f t="shared" si="9"/>
        <v>4323.7510589800004</v>
      </c>
      <c r="E50" s="64">
        <f t="shared" si="18"/>
        <v>997.79638127524061</v>
      </c>
      <c r="F50" s="64">
        <f t="shared" si="29"/>
        <v>22.173252917227568</v>
      </c>
      <c r="G50" s="64">
        <f t="shared" si="12"/>
        <v>4583.1761225188002</v>
      </c>
      <c r="H50" s="64">
        <f t="shared" si="15"/>
        <v>4583.1761225188002</v>
      </c>
      <c r="I50" s="64">
        <f t="shared" si="13"/>
        <v>1057.6641641517549</v>
      </c>
      <c r="J50" s="64">
        <f t="shared" si="14"/>
        <v>23.503648092261219</v>
      </c>
      <c r="K50" s="64">
        <v>120</v>
      </c>
      <c r="L50" s="64">
        <v>16.706130000000002</v>
      </c>
      <c r="M50" s="64">
        <v>33.401130000000002</v>
      </c>
      <c r="N50" s="285">
        <f t="shared" si="22"/>
        <v>59.581289592744398</v>
      </c>
      <c r="O50" s="285">
        <f t="shared" si="23"/>
        <v>59.581289592744398</v>
      </c>
      <c r="P50" s="285">
        <f t="shared" si="24"/>
        <v>274.99056735112799</v>
      </c>
      <c r="Q50" s="285">
        <f t="shared" si="25"/>
        <v>274.99056735112799</v>
      </c>
      <c r="R50" s="285">
        <f t="shared" si="26"/>
        <v>22.915880612594002</v>
      </c>
      <c r="S50" s="285">
        <f t="shared" si="27"/>
        <v>22.915880612594002</v>
      </c>
    </row>
    <row r="51" spans="1:19" s="94" customFormat="1" x14ac:dyDescent="0.4">
      <c r="A51" s="92">
        <v>2070</v>
      </c>
      <c r="B51" s="93" t="s">
        <v>22</v>
      </c>
      <c r="C51" s="64">
        <v>3894.6474949999997</v>
      </c>
      <c r="D51" s="64">
        <f t="shared" si="9"/>
        <v>4128.3263446999999</v>
      </c>
      <c r="E51" s="64">
        <f t="shared" si="18"/>
        <v>952.6980233771028</v>
      </c>
      <c r="F51" s="64">
        <f t="shared" si="29"/>
        <v>21.171067186157838</v>
      </c>
      <c r="G51" s="64">
        <f t="shared" si="12"/>
        <v>4376.0259253819995</v>
      </c>
      <c r="H51" s="64">
        <f t="shared" si="15"/>
        <v>4376.0259253819995</v>
      </c>
      <c r="I51" s="64">
        <f t="shared" si="13"/>
        <v>1009.8599047797288</v>
      </c>
      <c r="J51" s="64">
        <f t="shared" si="14"/>
        <v>22.441331217327306</v>
      </c>
      <c r="K51" s="64">
        <v>120</v>
      </c>
      <c r="L51" s="64">
        <v>16.706130000000002</v>
      </c>
      <c r="M51" s="64">
        <v>33.401130000000002</v>
      </c>
      <c r="N51" s="285">
        <f t="shared" si="22"/>
        <v>56.888337029965989</v>
      </c>
      <c r="O51" s="285">
        <f t="shared" si="23"/>
        <v>56.888337029965989</v>
      </c>
      <c r="P51" s="285">
        <f t="shared" si="24"/>
        <v>262.56155552291995</v>
      </c>
      <c r="Q51" s="285">
        <f t="shared" si="25"/>
        <v>262.56155552291995</v>
      </c>
      <c r="R51" s="285">
        <f t="shared" si="26"/>
        <v>21.880129626909998</v>
      </c>
      <c r="S51" s="285">
        <f t="shared" si="27"/>
        <v>21.880129626909998</v>
      </c>
    </row>
    <row r="52" spans="1:19" s="94" customFormat="1" x14ac:dyDescent="0.4">
      <c r="A52" s="92">
        <v>2074</v>
      </c>
      <c r="B52" s="93" t="s">
        <v>23</v>
      </c>
      <c r="C52" s="64">
        <v>4390.3563359999998</v>
      </c>
      <c r="D52" s="64">
        <f t="shared" si="9"/>
        <v>4653.7777161599997</v>
      </c>
      <c r="E52" s="64">
        <f t="shared" si="18"/>
        <v>1073.9569649366531</v>
      </c>
      <c r="F52" s="64">
        <f t="shared" si="29"/>
        <v>23.865710331925623</v>
      </c>
      <c r="G52" s="64">
        <f t="shared" si="12"/>
        <v>4933.0043791295993</v>
      </c>
      <c r="H52" s="64">
        <f t="shared" si="15"/>
        <v>4933.0043791295993</v>
      </c>
      <c r="I52" s="64">
        <f t="shared" si="13"/>
        <v>1138.3943828328522</v>
      </c>
      <c r="J52" s="64">
        <f t="shared" si="14"/>
        <v>25.297652951841162</v>
      </c>
      <c r="K52" s="64">
        <v>120</v>
      </c>
      <c r="L52" s="64">
        <v>16.706130000000002</v>
      </c>
      <c r="M52" s="64">
        <v>33.401130000000002</v>
      </c>
      <c r="N52" s="285">
        <f t="shared" si="22"/>
        <v>64.12905692868479</v>
      </c>
      <c r="O52" s="285">
        <f t="shared" si="23"/>
        <v>64.12905692868479</v>
      </c>
      <c r="P52" s="285">
        <f t="shared" si="24"/>
        <v>295.98026274777595</v>
      </c>
      <c r="Q52" s="285">
        <f t="shared" si="25"/>
        <v>295.98026274777595</v>
      </c>
      <c r="R52" s="285">
        <f t="shared" si="26"/>
        <v>24.665021895647996</v>
      </c>
      <c r="S52" s="285">
        <f t="shared" si="27"/>
        <v>24.665021895647996</v>
      </c>
    </row>
    <row r="53" spans="1:19" s="94" customFormat="1" x14ac:dyDescent="0.4">
      <c r="A53" s="92">
        <v>2076</v>
      </c>
      <c r="B53" s="93" t="s">
        <v>25</v>
      </c>
      <c r="C53" s="64">
        <v>4610.2252989999997</v>
      </c>
      <c r="D53" s="64">
        <f>+C53*0.06+C53</f>
        <v>4886.8388169399996</v>
      </c>
      <c r="E53" s="64">
        <f t="shared" si="18"/>
        <v>1127.7407096069967</v>
      </c>
      <c r="F53" s="64">
        <f t="shared" si="29"/>
        <v>25.060904657933261</v>
      </c>
      <c r="G53" s="64">
        <f t="shared" si="12"/>
        <v>5180.0491459563991</v>
      </c>
      <c r="H53" s="64">
        <f t="shared" si="15"/>
        <v>5180.0491459563991</v>
      </c>
      <c r="I53" s="64">
        <f t="shared" si="13"/>
        <v>1195.4051521834165</v>
      </c>
      <c r="J53" s="64">
        <f t="shared" si="14"/>
        <v>26.564558937409256</v>
      </c>
      <c r="K53" s="64">
        <v>120</v>
      </c>
      <c r="L53" s="64">
        <v>16.706130000000002</v>
      </c>
      <c r="M53" s="64">
        <v>33.401130000000002</v>
      </c>
      <c r="N53" s="285">
        <f t="shared" si="22"/>
        <v>67.34063889743318</v>
      </c>
      <c r="O53" s="285">
        <f t="shared" si="23"/>
        <v>67.34063889743318</v>
      </c>
      <c r="P53" s="285">
        <f t="shared" si="24"/>
        <v>310.80294875738394</v>
      </c>
      <c r="Q53" s="285">
        <f t="shared" si="25"/>
        <v>310.80294875738394</v>
      </c>
      <c r="R53" s="285">
        <f t="shared" si="26"/>
        <v>25.900245729781997</v>
      </c>
      <c r="S53" s="285">
        <f t="shared" si="27"/>
        <v>25.900245729781997</v>
      </c>
    </row>
    <row r="54" spans="1:19" s="94" customFormat="1" x14ac:dyDescent="0.4">
      <c r="A54" s="92">
        <v>2078</v>
      </c>
      <c r="B54" s="93" t="s">
        <v>24</v>
      </c>
      <c r="C54" s="64">
        <v>4828.7187530000001</v>
      </c>
      <c r="D54" s="64">
        <f>+C54*0.06+C54</f>
        <v>5118.4418781800005</v>
      </c>
      <c r="E54" s="64">
        <f t="shared" si="18"/>
        <v>1181.1879810260079</v>
      </c>
      <c r="F54" s="64">
        <f t="shared" si="29"/>
        <v>26.248621800577954</v>
      </c>
      <c r="G54" s="64">
        <f t="shared" si="12"/>
        <v>5425.5483908708002</v>
      </c>
      <c r="H54" s="64">
        <f t="shared" si="15"/>
        <v>5425.5483908708002</v>
      </c>
      <c r="I54" s="64">
        <f t="shared" si="13"/>
        <v>1252.0592598875683</v>
      </c>
      <c r="J54" s="64">
        <f t="shared" si="14"/>
        <v>27.823539108612628</v>
      </c>
      <c r="K54" s="64">
        <v>120</v>
      </c>
      <c r="L54" s="64">
        <v>16.706130000000002</v>
      </c>
      <c r="M54" s="64">
        <v>33.401130000000002</v>
      </c>
      <c r="N54" s="285">
        <f t="shared" si="22"/>
        <v>70.532129081320406</v>
      </c>
      <c r="O54" s="285">
        <f t="shared" si="23"/>
        <v>70.532129081320406</v>
      </c>
      <c r="P54" s="285">
        <f t="shared" si="24"/>
        <v>325.53290345224798</v>
      </c>
      <c r="Q54" s="285">
        <f t="shared" si="25"/>
        <v>325.53290345224798</v>
      </c>
      <c r="R54" s="285">
        <f t="shared" si="26"/>
        <v>27.127741954354001</v>
      </c>
      <c r="S54" s="285">
        <f t="shared" si="27"/>
        <v>27.127741954354001</v>
      </c>
    </row>
    <row r="55" spans="1:19" s="94" customFormat="1" x14ac:dyDescent="0.4">
      <c r="A55" s="92">
        <v>3042</v>
      </c>
      <c r="B55" s="180" t="s">
        <v>143</v>
      </c>
      <c r="C55" s="64">
        <v>3930.6343889999998</v>
      </c>
      <c r="D55" s="64">
        <f t="shared" si="9"/>
        <v>4166.47245234</v>
      </c>
      <c r="E55" s="64">
        <f t="shared" si="18"/>
        <v>961.50103900953081</v>
      </c>
      <c r="F55" s="64">
        <f t="shared" si="29"/>
        <v>21.36668975576735</v>
      </c>
      <c r="G55" s="64">
        <f t="shared" si="12"/>
        <v>4416.4607994804001</v>
      </c>
      <c r="H55" s="64">
        <f t="shared" si="15"/>
        <v>4416.4607994804001</v>
      </c>
      <c r="I55" s="64">
        <f t="shared" si="13"/>
        <v>1019.1911013501026</v>
      </c>
      <c r="J55" s="64">
        <f t="shared" si="14"/>
        <v>22.648691141113392</v>
      </c>
      <c r="K55" s="64">
        <v>120</v>
      </c>
      <c r="L55" s="64">
        <v>27.836130000000001</v>
      </c>
      <c r="M55" s="64">
        <v>66.802260000000004</v>
      </c>
      <c r="N55" s="285">
        <f t="shared" si="22"/>
        <v>57.4139903932452</v>
      </c>
      <c r="O55" s="285">
        <f t="shared" si="23"/>
        <v>57.4139903932452</v>
      </c>
      <c r="P55" s="285">
        <f t="shared" si="24"/>
        <v>264.98764796882398</v>
      </c>
      <c r="Q55" s="285">
        <f t="shared" si="25"/>
        <v>264.98764796882398</v>
      </c>
      <c r="R55" s="285">
        <f t="shared" si="26"/>
        <v>22.082303997402001</v>
      </c>
      <c r="S55" s="285">
        <f t="shared" si="27"/>
        <v>22.082303997402001</v>
      </c>
    </row>
    <row r="56" spans="1:19" s="94" customFormat="1" x14ac:dyDescent="0.4">
      <c r="A56" s="92">
        <v>2082</v>
      </c>
      <c r="B56" s="93" t="s">
        <v>28</v>
      </c>
      <c r="C56" s="64">
        <v>3923.3318900000004</v>
      </c>
      <c r="D56" s="64">
        <f t="shared" si="9"/>
        <v>4158.7318034</v>
      </c>
      <c r="E56" s="64">
        <f t="shared" si="18"/>
        <v>959.71472166708963</v>
      </c>
      <c r="F56" s="64">
        <f t="shared" si="29"/>
        <v>21.326993814824213</v>
      </c>
      <c r="G56" s="64">
        <f t="shared" si="12"/>
        <v>4408.2557116039998</v>
      </c>
      <c r="H56" s="64">
        <f t="shared" si="15"/>
        <v>4408.2557116039998</v>
      </c>
      <c r="I56" s="64">
        <f t="shared" si="13"/>
        <v>1017.297604967115</v>
      </c>
      <c r="J56" s="64">
        <f t="shared" si="14"/>
        <v>22.606613443713666</v>
      </c>
      <c r="K56" s="64">
        <v>120</v>
      </c>
      <c r="L56" s="64">
        <v>27.836130000000001</v>
      </c>
      <c r="M56" s="64">
        <v>66.802260000000004</v>
      </c>
      <c r="N56" s="285">
        <f t="shared" si="22"/>
        <v>57.307324250851991</v>
      </c>
      <c r="O56" s="285">
        <f t="shared" si="23"/>
        <v>57.307324250851991</v>
      </c>
      <c r="P56" s="285">
        <f t="shared" si="24"/>
        <v>264.49534269623996</v>
      </c>
      <c r="Q56" s="285">
        <f t="shared" si="25"/>
        <v>264.49534269623996</v>
      </c>
      <c r="R56" s="285">
        <f t="shared" si="26"/>
        <v>22.04127855802</v>
      </c>
      <c r="S56" s="285">
        <f t="shared" si="27"/>
        <v>22.04127855802</v>
      </c>
    </row>
    <row r="57" spans="1:19" s="94" customFormat="1" x14ac:dyDescent="0.4">
      <c r="A57" s="92">
        <v>2084</v>
      </c>
      <c r="B57" s="93" t="s">
        <v>30</v>
      </c>
      <c r="C57" s="64">
        <v>4119.9849450000002</v>
      </c>
      <c r="D57" s="64">
        <f>+C57*0.06+C57</f>
        <v>4367.1840417000003</v>
      </c>
      <c r="E57" s="64">
        <f t="shared" si="18"/>
        <v>1007.8194543881107</v>
      </c>
      <c r="F57" s="64">
        <f t="shared" si="29"/>
        <v>22.395987875291347</v>
      </c>
      <c r="G57" s="64">
        <f t="shared" si="12"/>
        <v>4629.2150842020001</v>
      </c>
      <c r="H57" s="64">
        <f t="shared" si="15"/>
        <v>4629.2150842020001</v>
      </c>
      <c r="I57" s="64">
        <f t="shared" si="13"/>
        <v>1068.2886216513973</v>
      </c>
      <c r="J57" s="64">
        <f t="shared" si="14"/>
        <v>23.739747147808828</v>
      </c>
      <c r="K57" s="64">
        <v>120</v>
      </c>
      <c r="L57" s="64">
        <v>27.836130000000001</v>
      </c>
      <c r="M57" s="64">
        <v>66.802260000000004</v>
      </c>
      <c r="N57" s="285">
        <f t="shared" si="22"/>
        <v>60.179796094625999</v>
      </c>
      <c r="O57" s="285">
        <f t="shared" si="23"/>
        <v>60.179796094625999</v>
      </c>
      <c r="P57" s="285">
        <f t="shared" si="24"/>
        <v>277.75290505212001</v>
      </c>
      <c r="Q57" s="285">
        <f t="shared" si="25"/>
        <v>277.75290505212001</v>
      </c>
      <c r="R57" s="285">
        <f t="shared" si="26"/>
        <v>23.14607542101</v>
      </c>
      <c r="S57" s="285">
        <f t="shared" si="27"/>
        <v>23.14607542101</v>
      </c>
    </row>
    <row r="58" spans="1:19" s="94" customFormat="1" x14ac:dyDescent="0.4">
      <c r="A58" s="92">
        <v>2086</v>
      </c>
      <c r="B58" s="93" t="s">
        <v>29</v>
      </c>
      <c r="C58" s="64">
        <v>4315.2624909999995</v>
      </c>
      <c r="D58" s="64">
        <f>+C58*0.06+C58</f>
        <v>4574.1782404599999</v>
      </c>
      <c r="E58" s="64">
        <f t="shared" si="18"/>
        <v>1055.5877138577987</v>
      </c>
      <c r="F58" s="64">
        <f t="shared" si="29"/>
        <v>23.457504752395526</v>
      </c>
      <c r="G58" s="64">
        <f t="shared" si="12"/>
        <v>4848.6289348875998</v>
      </c>
      <c r="H58" s="64">
        <f t="shared" si="15"/>
        <v>4848.6289348875998</v>
      </c>
      <c r="I58" s="64">
        <f t="shared" si="13"/>
        <v>1118.9229766892668</v>
      </c>
      <c r="J58" s="64">
        <f t="shared" si="14"/>
        <v>24.864955037539261</v>
      </c>
      <c r="K58" s="64">
        <v>120</v>
      </c>
      <c r="L58" s="64">
        <v>27.836130000000001</v>
      </c>
      <c r="M58" s="64">
        <v>66.802260000000004</v>
      </c>
      <c r="N58" s="285">
        <f t="shared" si="22"/>
        <v>63.032176153538792</v>
      </c>
      <c r="O58" s="285">
        <f t="shared" si="23"/>
        <v>63.032176153538792</v>
      </c>
      <c r="P58" s="285">
        <f t="shared" si="24"/>
        <v>290.917736093256</v>
      </c>
      <c r="Q58" s="285">
        <f t="shared" si="25"/>
        <v>290.917736093256</v>
      </c>
      <c r="R58" s="285">
        <f t="shared" si="26"/>
        <v>24.243144674438</v>
      </c>
      <c r="S58" s="285">
        <f t="shared" si="27"/>
        <v>24.243144674438</v>
      </c>
    </row>
    <row r="59" spans="1:19" s="94" customFormat="1" x14ac:dyDescent="0.4">
      <c r="A59" s="92">
        <v>3048</v>
      </c>
      <c r="B59" s="93" t="s">
        <v>63</v>
      </c>
      <c r="C59" s="64">
        <v>3581.0873580000002</v>
      </c>
      <c r="D59" s="64">
        <f t="shared" si="9"/>
        <v>3795.9525994800001</v>
      </c>
      <c r="E59" s="64">
        <f t="shared" si="18"/>
        <v>875.99579984769105</v>
      </c>
      <c r="F59" s="64">
        <f t="shared" si="29"/>
        <v>19.466573329948691</v>
      </c>
      <c r="G59" s="64">
        <f t="shared" si="12"/>
        <v>4023.7097554488</v>
      </c>
      <c r="H59" s="64">
        <f t="shared" si="15"/>
        <v>4023.7097554488</v>
      </c>
      <c r="I59" s="64">
        <f t="shared" si="13"/>
        <v>928.55554783855257</v>
      </c>
      <c r="J59" s="64">
        <f t="shared" si="14"/>
        <v>20.634567729745612</v>
      </c>
      <c r="K59" s="64">
        <v>120</v>
      </c>
      <c r="L59" s="64">
        <v>27.836130000000001</v>
      </c>
      <c r="M59" s="64">
        <v>66.802260000000004</v>
      </c>
      <c r="N59" s="285">
        <f t="shared" si="22"/>
        <v>52.308226820834399</v>
      </c>
      <c r="O59" s="285">
        <f t="shared" si="23"/>
        <v>52.308226820834399</v>
      </c>
      <c r="P59" s="285">
        <f t="shared" si="24"/>
        <v>241.42258532692799</v>
      </c>
      <c r="Q59" s="285">
        <f t="shared" si="25"/>
        <v>241.42258532692799</v>
      </c>
      <c r="R59" s="285">
        <f t="shared" si="26"/>
        <v>20.118548777244001</v>
      </c>
      <c r="S59" s="285">
        <f t="shared" si="27"/>
        <v>20.118548777244001</v>
      </c>
    </row>
    <row r="60" spans="1:19" s="94" customFormat="1" x14ac:dyDescent="0.4">
      <c r="A60" s="92">
        <v>3052</v>
      </c>
      <c r="B60" s="93" t="s">
        <v>64</v>
      </c>
      <c r="C60" s="64">
        <v>3796.7850619999999</v>
      </c>
      <c r="D60" s="64">
        <f t="shared" si="9"/>
        <v>4024.5921657199997</v>
      </c>
      <c r="E60" s="64">
        <f t="shared" si="18"/>
        <v>928.75918254448095</v>
      </c>
      <c r="F60" s="64">
        <f t="shared" si="29"/>
        <v>20.63909294543291</v>
      </c>
      <c r="G60" s="64">
        <f t="shared" si="12"/>
        <v>4266.0676956631996</v>
      </c>
      <c r="H60" s="64">
        <f t="shared" si="15"/>
        <v>4266.0676956631996</v>
      </c>
      <c r="I60" s="64">
        <f t="shared" si="13"/>
        <v>984.48473349714982</v>
      </c>
      <c r="J60" s="64">
        <f t="shared" si="14"/>
        <v>21.877438522158887</v>
      </c>
      <c r="K60" s="64">
        <v>120</v>
      </c>
      <c r="L60" s="64">
        <v>27.836130000000001</v>
      </c>
      <c r="M60" s="64">
        <v>66.802260000000004</v>
      </c>
      <c r="N60" s="285">
        <f t="shared" si="22"/>
        <v>55.458880043621591</v>
      </c>
      <c r="O60" s="285">
        <f t="shared" si="23"/>
        <v>55.458880043621591</v>
      </c>
      <c r="P60" s="285">
        <f t="shared" si="24"/>
        <v>255.96406173979196</v>
      </c>
      <c r="Q60" s="285">
        <f t="shared" si="25"/>
        <v>255.96406173979196</v>
      </c>
      <c r="R60" s="285">
        <f t="shared" si="26"/>
        <v>21.330338478315998</v>
      </c>
      <c r="S60" s="285">
        <f t="shared" si="27"/>
        <v>21.330338478315998</v>
      </c>
    </row>
    <row r="61" spans="1:19" s="94" customFormat="1" x14ac:dyDescent="0.4">
      <c r="A61" s="92">
        <v>3054</v>
      </c>
      <c r="B61" s="93" t="s">
        <v>105</v>
      </c>
      <c r="C61" s="64">
        <v>4201.8109560000003</v>
      </c>
      <c r="D61" s="64">
        <f>+C61*0.06+C61</f>
        <v>4453.9196133599999</v>
      </c>
      <c r="E61" s="64">
        <f t="shared" si="18"/>
        <v>1027.8355095100731</v>
      </c>
      <c r="F61" s="64">
        <f t="shared" si="29"/>
        <v>22.840789100223844</v>
      </c>
      <c r="G61" s="64">
        <f t="shared" si="12"/>
        <v>4721.1547901615995</v>
      </c>
      <c r="H61" s="64">
        <f t="shared" si="15"/>
        <v>4721.1547901615995</v>
      </c>
      <c r="I61" s="64">
        <f t="shared" si="13"/>
        <v>1089.5056400806773</v>
      </c>
      <c r="J61" s="64">
        <f t="shared" si="14"/>
        <v>24.211236446237272</v>
      </c>
      <c r="K61" s="64">
        <v>120</v>
      </c>
      <c r="L61" s="64">
        <v>27.836130000000001</v>
      </c>
      <c r="M61" s="64">
        <v>66.802260000000004</v>
      </c>
      <c r="N61" s="285">
        <f t="shared" si="22"/>
        <v>61.37501227210079</v>
      </c>
      <c r="O61" s="285">
        <f t="shared" si="23"/>
        <v>61.37501227210079</v>
      </c>
      <c r="P61" s="285">
        <f t="shared" si="24"/>
        <v>283.26928740969595</v>
      </c>
      <c r="Q61" s="285">
        <f t="shared" si="25"/>
        <v>283.26928740969595</v>
      </c>
      <c r="R61" s="285">
        <f t="shared" si="26"/>
        <v>23.605773950807997</v>
      </c>
      <c r="S61" s="285">
        <f t="shared" si="27"/>
        <v>23.605773950807997</v>
      </c>
    </row>
    <row r="62" spans="1:19" s="94" customFormat="1" x14ac:dyDescent="0.4">
      <c r="A62" s="92">
        <v>1012</v>
      </c>
      <c r="B62" s="93" t="s">
        <v>32</v>
      </c>
      <c r="C62" s="64">
        <v>1920.00927</v>
      </c>
      <c r="D62" s="64">
        <f t="shared" si="9"/>
        <v>2035.2098262</v>
      </c>
      <c r="E62" s="64">
        <f t="shared" si="18"/>
        <v>469.6674188724528</v>
      </c>
      <c r="F62" s="64">
        <f t="shared" si="29"/>
        <v>10.437053752721173</v>
      </c>
      <c r="G62" s="64">
        <f t="shared" si="12"/>
        <v>2157.3224157720001</v>
      </c>
      <c r="H62" s="64">
        <f t="shared" ref="H62:H67" si="32">SUM(20*45)*4.3333</f>
        <v>3899.9700000000003</v>
      </c>
      <c r="I62" s="64">
        <f t="shared" si="13"/>
        <v>900</v>
      </c>
      <c r="J62" s="64">
        <f t="shared" si="14"/>
        <v>20</v>
      </c>
      <c r="K62" s="64">
        <v>120</v>
      </c>
      <c r="L62" s="64">
        <v>27.836130000000001</v>
      </c>
      <c r="M62" s="64">
        <v>79.323509999999999</v>
      </c>
      <c r="N62" s="285">
        <f t="shared" si="22"/>
        <v>28.045191405036</v>
      </c>
      <c r="O62" s="285">
        <f t="shared" si="23"/>
        <v>28.045191405036</v>
      </c>
      <c r="P62" s="285">
        <f t="shared" si="24"/>
        <v>129.43934494632001</v>
      </c>
      <c r="Q62" s="285">
        <f t="shared" si="25"/>
        <v>129.43934494632001</v>
      </c>
      <c r="R62" s="285">
        <f t="shared" si="26"/>
        <v>19.499850000000002</v>
      </c>
      <c r="S62" s="285">
        <f t="shared" si="27"/>
        <v>19.499850000000002</v>
      </c>
    </row>
    <row r="63" spans="1:19" s="94" customFormat="1" x14ac:dyDescent="0.4">
      <c r="A63" s="92">
        <v>1014</v>
      </c>
      <c r="B63" s="93" t="s">
        <v>34</v>
      </c>
      <c r="C63" s="64">
        <v>2015.6127370000002</v>
      </c>
      <c r="D63" s="64">
        <f>+C63*0.06+C63</f>
        <v>2136.5495012200004</v>
      </c>
      <c r="E63" s="64">
        <f t="shared" si="18"/>
        <v>493.05367761752018</v>
      </c>
      <c r="F63" s="64">
        <f t="shared" si="29"/>
        <v>10.956748391500449</v>
      </c>
      <c r="G63" s="64">
        <f t="shared" si="12"/>
        <v>2264.7424712932002</v>
      </c>
      <c r="H63" s="64">
        <f t="shared" si="32"/>
        <v>3899.9700000000003</v>
      </c>
      <c r="I63" s="64">
        <f t="shared" si="13"/>
        <v>900</v>
      </c>
      <c r="J63" s="64">
        <f t="shared" si="14"/>
        <v>20</v>
      </c>
      <c r="K63" s="64">
        <v>120</v>
      </c>
      <c r="L63" s="64">
        <v>27.836130000000001</v>
      </c>
      <c r="M63" s="64">
        <v>79.323509999999999</v>
      </c>
      <c r="N63" s="285">
        <f t="shared" si="22"/>
        <v>29.441652126811601</v>
      </c>
      <c r="O63" s="285">
        <f t="shared" si="23"/>
        <v>29.441652126811601</v>
      </c>
      <c r="P63" s="285">
        <f t="shared" si="24"/>
        <v>135.88454827759202</v>
      </c>
      <c r="Q63" s="285">
        <f t="shared" si="25"/>
        <v>135.88454827759202</v>
      </c>
      <c r="R63" s="285">
        <f t="shared" si="26"/>
        <v>19.499850000000002</v>
      </c>
      <c r="S63" s="285">
        <f t="shared" si="27"/>
        <v>19.499850000000002</v>
      </c>
    </row>
    <row r="64" spans="1:19" s="94" customFormat="1" x14ac:dyDescent="0.4">
      <c r="A64" s="92">
        <v>1016</v>
      </c>
      <c r="B64" s="93" t="s">
        <v>33</v>
      </c>
      <c r="C64" s="64">
        <v>2112.5693470000001</v>
      </c>
      <c r="D64" s="64">
        <f>+C64*0.06+C64</f>
        <v>2239.32350782</v>
      </c>
      <c r="E64" s="64">
        <f t="shared" si="18"/>
        <v>516.77093850414235</v>
      </c>
      <c r="F64" s="64">
        <f t="shared" si="29"/>
        <v>11.483798633425385</v>
      </c>
      <c r="G64" s="64">
        <f t="shared" ref="G64:G69" si="33">SUM(D64*0.06)+D64</f>
        <v>2373.6829182892002</v>
      </c>
      <c r="H64" s="64">
        <f t="shared" si="32"/>
        <v>3899.9700000000003</v>
      </c>
      <c r="I64" s="64">
        <f t="shared" si="13"/>
        <v>900</v>
      </c>
      <c r="J64" s="64">
        <f t="shared" ref="J64:J69" si="34">+I64/45</f>
        <v>20</v>
      </c>
      <c r="K64" s="64">
        <v>120</v>
      </c>
      <c r="L64" s="64">
        <v>27.836130000000001</v>
      </c>
      <c r="M64" s="64">
        <v>79.323509999999999</v>
      </c>
      <c r="N64" s="285">
        <f t="shared" si="22"/>
        <v>30.8578779377596</v>
      </c>
      <c r="O64" s="285">
        <f t="shared" si="23"/>
        <v>30.8578779377596</v>
      </c>
      <c r="P64" s="285">
        <f t="shared" si="24"/>
        <v>142.420975097352</v>
      </c>
      <c r="Q64" s="285">
        <f t="shared" si="25"/>
        <v>142.420975097352</v>
      </c>
      <c r="R64" s="285">
        <f t="shared" si="26"/>
        <v>19.499850000000002</v>
      </c>
      <c r="S64" s="285">
        <f t="shared" si="27"/>
        <v>19.499850000000002</v>
      </c>
    </row>
    <row r="65" spans="1:19" s="94" customFormat="1" ht="52.5" x14ac:dyDescent="0.4">
      <c r="A65" s="92">
        <v>1000</v>
      </c>
      <c r="B65" s="93" t="s">
        <v>35</v>
      </c>
      <c r="C65" s="64">
        <v>1312.3138670000001</v>
      </c>
      <c r="D65" s="64">
        <f t="shared" ref="D65:D68" si="35">+C65*0.06+C65</f>
        <v>1391.0526990200001</v>
      </c>
      <c r="E65" s="64">
        <f t="shared" si="18"/>
        <v>321.01463065562041</v>
      </c>
      <c r="F65" s="64">
        <f t="shared" si="29"/>
        <v>7.1336584590137866</v>
      </c>
      <c r="G65" s="64">
        <f t="shared" si="33"/>
        <v>1474.5158609612001</v>
      </c>
      <c r="H65" s="64">
        <f t="shared" si="32"/>
        <v>3899.9700000000003</v>
      </c>
      <c r="I65" s="64">
        <f t="shared" ref="I65:I69" si="36">+H65/4.3333</f>
        <v>900</v>
      </c>
      <c r="J65" s="64">
        <f t="shared" si="34"/>
        <v>20</v>
      </c>
      <c r="K65" s="64">
        <v>120</v>
      </c>
      <c r="L65" s="64">
        <v>27.836130000000001</v>
      </c>
      <c r="M65" s="64">
        <v>79.323509999999999</v>
      </c>
      <c r="N65" s="287">
        <f t="shared" si="22"/>
        <v>19.168706192495602</v>
      </c>
      <c r="O65" s="287">
        <f t="shared" si="23"/>
        <v>19.168706192495602</v>
      </c>
      <c r="P65" s="287">
        <f t="shared" si="24"/>
        <v>88.470951657672003</v>
      </c>
      <c r="Q65" s="287">
        <f t="shared" si="25"/>
        <v>88.470951657672003</v>
      </c>
      <c r="R65" s="287">
        <f t="shared" si="26"/>
        <v>19.499850000000002</v>
      </c>
      <c r="S65" s="287">
        <f t="shared" si="27"/>
        <v>19.499850000000002</v>
      </c>
    </row>
    <row r="66" spans="1:19" s="94" customFormat="1" ht="52.5" x14ac:dyDescent="0.4">
      <c r="A66" s="92">
        <v>1002</v>
      </c>
      <c r="B66" s="93" t="s">
        <v>38</v>
      </c>
      <c r="C66" s="64">
        <v>1377.8686129999999</v>
      </c>
      <c r="D66" s="64">
        <f>+C66*0.06+C66</f>
        <v>1460.5407297799998</v>
      </c>
      <c r="E66" s="64">
        <f t="shared" si="18"/>
        <v>337.05045341425694</v>
      </c>
      <c r="F66" s="64">
        <f t="shared" si="29"/>
        <v>7.4900100758723767</v>
      </c>
      <c r="G66" s="64">
        <f t="shared" si="33"/>
        <v>1548.1731735667997</v>
      </c>
      <c r="H66" s="64">
        <f t="shared" si="32"/>
        <v>3899.9700000000003</v>
      </c>
      <c r="I66" s="64">
        <f t="shared" si="36"/>
        <v>900</v>
      </c>
      <c r="J66" s="64">
        <f t="shared" si="34"/>
        <v>20</v>
      </c>
      <c r="K66" s="64">
        <v>120</v>
      </c>
      <c r="L66" s="64">
        <v>27.836130000000001</v>
      </c>
      <c r="M66" s="64">
        <v>79.323509999999999</v>
      </c>
      <c r="N66" s="287">
        <f t="shared" si="22"/>
        <v>20.126251256368395</v>
      </c>
      <c r="O66" s="287">
        <f t="shared" si="23"/>
        <v>20.126251256368395</v>
      </c>
      <c r="P66" s="287">
        <f t="shared" si="24"/>
        <v>92.890390414007982</v>
      </c>
      <c r="Q66" s="287">
        <f t="shared" si="25"/>
        <v>92.890390414007982</v>
      </c>
      <c r="R66" s="287">
        <f t="shared" si="26"/>
        <v>19.499850000000002</v>
      </c>
      <c r="S66" s="287">
        <f t="shared" si="27"/>
        <v>19.499850000000002</v>
      </c>
    </row>
    <row r="67" spans="1:19" s="94" customFormat="1" ht="52.5" x14ac:dyDescent="0.4">
      <c r="A67" s="92">
        <v>1004</v>
      </c>
      <c r="B67" s="93" t="s">
        <v>37</v>
      </c>
      <c r="C67" s="64">
        <v>1444.787685</v>
      </c>
      <c r="D67" s="64">
        <f>+C67*0.06+C67</f>
        <v>1531.4749461000001</v>
      </c>
      <c r="E67" s="64">
        <f t="shared" si="18"/>
        <v>353.42001386933748</v>
      </c>
      <c r="F67" s="64">
        <f t="shared" si="29"/>
        <v>7.8537780859852777</v>
      </c>
      <c r="G67" s="64">
        <f t="shared" si="33"/>
        <v>1623.3634428660002</v>
      </c>
      <c r="H67" s="64">
        <f t="shared" si="32"/>
        <v>3899.9700000000003</v>
      </c>
      <c r="I67" s="64">
        <f t="shared" si="36"/>
        <v>900</v>
      </c>
      <c r="J67" s="64">
        <f t="shared" si="34"/>
        <v>20</v>
      </c>
      <c r="K67" s="64">
        <v>120</v>
      </c>
      <c r="L67" s="64">
        <v>27.836130000000001</v>
      </c>
      <c r="M67" s="64">
        <v>79.323509999999999</v>
      </c>
      <c r="N67" s="287">
        <f t="shared" si="22"/>
        <v>21.103724757258004</v>
      </c>
      <c r="O67" s="287">
        <f t="shared" si="23"/>
        <v>21.103724757258004</v>
      </c>
      <c r="P67" s="287">
        <f t="shared" si="24"/>
        <v>97.401806571960009</v>
      </c>
      <c r="Q67" s="287">
        <f t="shared" si="25"/>
        <v>97.401806571960009</v>
      </c>
      <c r="R67" s="287">
        <f t="shared" si="26"/>
        <v>19.499850000000002</v>
      </c>
      <c r="S67" s="287">
        <f t="shared" si="27"/>
        <v>19.499850000000002</v>
      </c>
    </row>
    <row r="68" spans="1:19" s="94" customFormat="1" x14ac:dyDescent="0.4">
      <c r="A68" s="92">
        <v>2089</v>
      </c>
      <c r="B68" s="93" t="s">
        <v>62</v>
      </c>
      <c r="C68" s="64">
        <v>5541.5455390000006</v>
      </c>
      <c r="D68" s="64">
        <f t="shared" si="35"/>
        <v>5874.0382713400004</v>
      </c>
      <c r="E68" s="64">
        <f t="shared" si="18"/>
        <v>1355.5577207532365</v>
      </c>
      <c r="F68" s="64">
        <f t="shared" si="29"/>
        <v>30.123504905627478</v>
      </c>
      <c r="G68" s="64">
        <f t="shared" si="33"/>
        <v>6226.4805676204005</v>
      </c>
      <c r="H68" s="64">
        <f t="shared" ref="H68:H69" si="37">SUM(D68*0.06)+D68</f>
        <v>6226.4805676204005</v>
      </c>
      <c r="I68" s="64">
        <f t="shared" si="36"/>
        <v>1436.8911839984307</v>
      </c>
      <c r="J68" s="64">
        <f t="shared" si="34"/>
        <v>31.930915199965128</v>
      </c>
      <c r="K68" s="64"/>
      <c r="L68" s="64"/>
      <c r="M68" s="64"/>
      <c r="N68" s="64"/>
      <c r="O68" s="64"/>
      <c r="P68" s="64"/>
      <c r="Q68" s="64"/>
      <c r="R68" s="64">
        <f>+H68*0.015</f>
        <v>93.397208514306001</v>
      </c>
      <c r="S68" s="64"/>
    </row>
    <row r="69" spans="1:19" s="94" customFormat="1" x14ac:dyDescent="0.4">
      <c r="A69" s="92">
        <v>2139</v>
      </c>
      <c r="B69" s="180" t="s">
        <v>178</v>
      </c>
      <c r="C69" s="64">
        <v>5541.5455390000006</v>
      </c>
      <c r="D69" s="64">
        <f>+C69*0.06+C69</f>
        <v>5874.0382713400004</v>
      </c>
      <c r="E69" s="64">
        <f t="shared" si="18"/>
        <v>1355.5577207532365</v>
      </c>
      <c r="F69" s="64">
        <f t="shared" si="29"/>
        <v>30.123504905627478</v>
      </c>
      <c r="G69" s="64">
        <f t="shared" si="33"/>
        <v>6226.4805676204005</v>
      </c>
      <c r="H69" s="64">
        <f t="shared" si="37"/>
        <v>6226.4805676204005</v>
      </c>
      <c r="I69" s="64">
        <f t="shared" si="36"/>
        <v>1436.8911839984307</v>
      </c>
      <c r="J69" s="64">
        <f t="shared" si="34"/>
        <v>31.930915199965128</v>
      </c>
      <c r="K69" s="64"/>
      <c r="L69" s="64">
        <v>225.75</v>
      </c>
      <c r="M69" s="64"/>
      <c r="N69" s="64"/>
      <c r="O69" s="64"/>
      <c r="P69" s="64"/>
      <c r="Q69" s="64"/>
      <c r="R69" s="64">
        <f>+H69*0.03</f>
        <v>186.794417028612</v>
      </c>
      <c r="S69" s="64"/>
    </row>
    <row r="70" spans="1:19" ht="30.75" thickBot="1" x14ac:dyDescent="0.45">
      <c r="A70" s="35"/>
      <c r="B70" s="75" t="s">
        <v>107</v>
      </c>
      <c r="R70" s="1"/>
    </row>
    <row r="71" spans="1:19" x14ac:dyDescent="0.4">
      <c r="A71" s="35"/>
      <c r="B71" s="214" t="s">
        <v>49</v>
      </c>
      <c r="C71" s="243" t="s">
        <v>109</v>
      </c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4"/>
    </row>
    <row r="72" spans="1:19" ht="27" thickBot="1" x14ac:dyDescent="0.45">
      <c r="A72" s="35"/>
      <c r="B72" s="215"/>
      <c r="C72" s="208" t="s">
        <v>190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9"/>
    </row>
    <row r="73" spans="1:19" x14ac:dyDescent="0.4">
      <c r="A73" s="35"/>
      <c r="B73" s="214" t="s">
        <v>108</v>
      </c>
      <c r="C73" s="245" t="s">
        <v>189</v>
      </c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6"/>
    </row>
    <row r="74" spans="1:19" x14ac:dyDescent="0.4">
      <c r="A74" s="35"/>
      <c r="B74" s="218"/>
      <c r="C74" s="221" t="s">
        <v>204</v>
      </c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2"/>
    </row>
    <row r="75" spans="1:19" x14ac:dyDescent="0.4">
      <c r="A75" s="35"/>
      <c r="B75" s="218"/>
      <c r="C75" s="223" t="s">
        <v>55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4"/>
    </row>
    <row r="76" spans="1:19" ht="27" thickBot="1" x14ac:dyDescent="0.45">
      <c r="A76" s="35"/>
      <c r="B76" s="215"/>
      <c r="C76" s="225" t="s">
        <v>59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6"/>
    </row>
    <row r="77" spans="1:19" ht="27" thickBot="1" x14ac:dyDescent="0.45">
      <c r="A77" s="35"/>
      <c r="B77" s="78" t="s">
        <v>194</v>
      </c>
      <c r="C77" s="212" t="s">
        <v>145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3"/>
    </row>
    <row r="78" spans="1:19" ht="45.75" customHeight="1" thickBot="1" x14ac:dyDescent="0.45">
      <c r="A78" s="35"/>
      <c r="B78" s="73" t="s">
        <v>52</v>
      </c>
      <c r="C78" s="210" t="s">
        <v>146</v>
      </c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1"/>
    </row>
    <row r="79" spans="1:19" ht="26.25" customHeight="1" thickBot="1" x14ac:dyDescent="0.45">
      <c r="A79" s="35"/>
      <c r="B79" s="196" t="s">
        <v>57</v>
      </c>
      <c r="C79" s="212" t="s">
        <v>212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3"/>
    </row>
    <row r="80" spans="1:19" x14ac:dyDescent="0.4">
      <c r="A80" s="35"/>
      <c r="B80" s="236" t="s">
        <v>110</v>
      </c>
      <c r="C80" s="255" t="s">
        <v>111</v>
      </c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6"/>
    </row>
    <row r="81" spans="1:21" x14ac:dyDescent="0.4">
      <c r="A81" s="35"/>
      <c r="B81" s="247"/>
      <c r="C81" s="257" t="s">
        <v>113</v>
      </c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8"/>
    </row>
    <row r="82" spans="1:21" ht="27" thickBot="1" x14ac:dyDescent="0.45">
      <c r="A82" s="35"/>
      <c r="B82" s="237"/>
      <c r="C82" s="234" t="s">
        <v>214</v>
      </c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5"/>
    </row>
    <row r="83" spans="1:21" x14ac:dyDescent="0.4">
      <c r="A83" s="36"/>
      <c r="B83" s="238" t="s">
        <v>123</v>
      </c>
      <c r="C83" s="228" t="s">
        <v>128</v>
      </c>
      <c r="D83" s="228"/>
      <c r="E83" s="130"/>
      <c r="F83" s="130"/>
      <c r="G83" s="228" t="s">
        <v>128</v>
      </c>
      <c r="H83" s="228"/>
      <c r="I83" s="146"/>
      <c r="J83" s="161"/>
      <c r="K83" s="86"/>
      <c r="L83" s="86"/>
      <c r="M83" s="86"/>
      <c r="N83" s="166"/>
      <c r="O83" s="166"/>
      <c r="P83" s="86"/>
      <c r="Q83" s="86"/>
      <c r="R83" s="87"/>
      <c r="S83" s="35"/>
      <c r="T83" s="35"/>
      <c r="U83" s="35"/>
    </row>
    <row r="84" spans="1:21" x14ac:dyDescent="0.4">
      <c r="A84" s="36"/>
      <c r="B84" s="239"/>
      <c r="C84" s="229" t="s">
        <v>124</v>
      </c>
      <c r="D84" s="229"/>
      <c r="E84" s="131"/>
      <c r="F84" s="131"/>
      <c r="G84" s="229" t="s">
        <v>124</v>
      </c>
      <c r="H84" s="229"/>
      <c r="I84" s="147"/>
      <c r="J84" s="162"/>
      <c r="K84" s="88"/>
      <c r="L84" s="88"/>
      <c r="M84" s="88"/>
      <c r="N84" s="167"/>
      <c r="O84" s="167"/>
      <c r="P84" s="88"/>
      <c r="Q84" s="88"/>
      <c r="R84" s="89"/>
      <c r="S84" s="35"/>
      <c r="T84" s="35"/>
      <c r="U84" s="35"/>
    </row>
    <row r="85" spans="1:21" x14ac:dyDescent="0.4">
      <c r="A85" s="36"/>
      <c r="B85" s="239"/>
      <c r="C85" s="229" t="s">
        <v>125</v>
      </c>
      <c r="D85" s="229"/>
      <c r="E85" s="131"/>
      <c r="F85" s="131"/>
      <c r="G85" s="229" t="s">
        <v>125</v>
      </c>
      <c r="H85" s="229"/>
      <c r="I85" s="147"/>
      <c r="J85" s="162"/>
      <c r="K85" s="88"/>
      <c r="L85" s="88"/>
      <c r="M85" s="88"/>
      <c r="N85" s="167"/>
      <c r="O85" s="167"/>
      <c r="P85" s="88"/>
      <c r="Q85" s="88"/>
      <c r="R85" s="89"/>
      <c r="S85" s="35"/>
      <c r="T85" s="35"/>
      <c r="U85" s="35"/>
    </row>
    <row r="86" spans="1:21" x14ac:dyDescent="0.4">
      <c r="A86" s="36"/>
      <c r="B86" s="239"/>
      <c r="C86" s="241" t="s">
        <v>126</v>
      </c>
      <c r="D86" s="241"/>
      <c r="E86" s="132"/>
      <c r="F86" s="132"/>
      <c r="G86" s="241" t="s">
        <v>126</v>
      </c>
      <c r="H86" s="241"/>
      <c r="I86" s="148"/>
      <c r="J86" s="163"/>
      <c r="K86" s="84"/>
      <c r="L86" s="84"/>
      <c r="M86" s="84"/>
      <c r="N86" s="169"/>
      <c r="O86" s="169"/>
      <c r="P86" s="84"/>
      <c r="Q86" s="84"/>
      <c r="R86" s="85"/>
      <c r="S86" s="35"/>
      <c r="T86" s="35"/>
      <c r="U86" s="35"/>
    </row>
    <row r="87" spans="1:21" ht="27" thickBot="1" x14ac:dyDescent="0.45">
      <c r="A87" s="36"/>
      <c r="B87" s="240"/>
      <c r="C87" s="242" t="s">
        <v>127</v>
      </c>
      <c r="D87" s="242"/>
      <c r="E87" s="133"/>
      <c r="F87" s="133"/>
      <c r="G87" s="242" t="s">
        <v>127</v>
      </c>
      <c r="H87" s="242"/>
      <c r="I87" s="149"/>
      <c r="J87" s="164"/>
      <c r="K87" s="90"/>
      <c r="L87" s="90"/>
      <c r="M87" s="90"/>
      <c r="N87" s="90"/>
      <c r="O87" s="90"/>
      <c r="P87" s="90"/>
      <c r="Q87" s="90"/>
      <c r="R87" s="91"/>
      <c r="S87" s="35"/>
      <c r="T87" s="35"/>
      <c r="U87" s="35"/>
    </row>
    <row r="88" spans="1:21" ht="27" thickBot="1" x14ac:dyDescent="0.45">
      <c r="A88" s="35"/>
      <c r="B88" s="74" t="s">
        <v>220</v>
      </c>
      <c r="C88" s="210" t="s">
        <v>221</v>
      </c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1"/>
    </row>
    <row r="89" spans="1:21" x14ac:dyDescent="0.4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21" x14ac:dyDescent="0.4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21" x14ac:dyDescent="0.4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21" x14ac:dyDescent="0.4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21" x14ac:dyDescent="0.4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21" x14ac:dyDescent="0.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21" x14ac:dyDescent="0.4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21" x14ac:dyDescent="0.4">
      <c r="A96" s="36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8" x14ac:dyDescent="0.4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35"/>
      <c r="L97" s="35"/>
      <c r="M97" s="35"/>
      <c r="N97" s="35"/>
      <c r="O97" s="35"/>
    </row>
    <row r="98" spans="1:18" x14ac:dyDescent="0.4">
      <c r="A98" s="205"/>
      <c r="B98" s="205"/>
      <c r="C98" s="259"/>
      <c r="D98" s="259"/>
      <c r="E98" s="135"/>
      <c r="F98" s="135"/>
      <c r="G98" s="140"/>
      <c r="H98" s="140"/>
      <c r="I98" s="156"/>
      <c r="J98" s="171"/>
      <c r="K98" s="35"/>
      <c r="L98" s="35"/>
      <c r="M98" s="35"/>
      <c r="N98" s="35"/>
      <c r="O98" s="35"/>
    </row>
    <row r="99" spans="1:18" ht="25.9" customHeight="1" x14ac:dyDescent="0.4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</row>
    <row r="100" spans="1:18" x14ac:dyDescent="0.4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35"/>
      <c r="L100" s="35"/>
      <c r="M100" s="35"/>
      <c r="N100" s="35"/>
      <c r="O100" s="35"/>
    </row>
    <row r="101" spans="1:18" x14ac:dyDescent="0.4">
      <c r="A101" s="205"/>
      <c r="B101" s="205"/>
      <c r="C101" s="259"/>
      <c r="D101" s="259"/>
      <c r="E101" s="135"/>
      <c r="F101" s="135"/>
      <c r="G101" s="140"/>
      <c r="H101" s="140"/>
      <c r="I101" s="156"/>
      <c r="J101" s="171"/>
      <c r="K101" s="35"/>
      <c r="L101" s="35"/>
      <c r="M101" s="35"/>
      <c r="N101" s="35"/>
      <c r="O101" s="35"/>
    </row>
    <row r="102" spans="1:18" ht="25.9" customHeight="1" x14ac:dyDescent="0.4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</row>
    <row r="103" spans="1:18" x14ac:dyDescent="0.4">
      <c r="A103" s="31"/>
      <c r="B103" s="31"/>
      <c r="C103" s="29"/>
      <c r="D103" s="29"/>
      <c r="E103" s="29"/>
      <c r="F103" s="29"/>
      <c r="G103" s="29"/>
      <c r="H103" s="29"/>
      <c r="I103" s="29"/>
      <c r="J103" s="29"/>
      <c r="K103" s="35"/>
      <c r="L103" s="35"/>
      <c r="M103" s="35"/>
      <c r="N103" s="35"/>
      <c r="O103" s="35"/>
    </row>
    <row r="104" spans="1:18" x14ac:dyDescent="0.4">
      <c r="A104" s="32"/>
      <c r="B104" s="29"/>
      <c r="C104" s="29"/>
      <c r="D104" s="29"/>
      <c r="E104" s="29"/>
      <c r="F104" s="29"/>
      <c r="G104" s="29"/>
      <c r="H104" s="29"/>
      <c r="I104" s="29"/>
      <c r="J104" s="29"/>
      <c r="K104" s="35"/>
      <c r="L104" s="35"/>
      <c r="M104" s="35"/>
      <c r="N104" s="35"/>
      <c r="O104" s="35"/>
    </row>
    <row r="105" spans="1:18" x14ac:dyDescent="0.4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35"/>
      <c r="L105" s="35"/>
      <c r="M105" s="35"/>
      <c r="N105" s="35"/>
      <c r="O105" s="35"/>
    </row>
    <row r="106" spans="1:18" x14ac:dyDescent="0.4">
      <c r="A106" s="43"/>
      <c r="B106" s="43"/>
      <c r="C106" s="61"/>
      <c r="D106" s="30"/>
      <c r="E106" s="30"/>
      <c r="F106" s="30"/>
      <c r="G106" s="30"/>
      <c r="H106" s="30"/>
      <c r="I106" s="30"/>
      <c r="J106" s="30"/>
      <c r="K106" s="35"/>
      <c r="L106" s="35"/>
      <c r="M106" s="35"/>
      <c r="N106" s="35"/>
      <c r="O106" s="35"/>
    </row>
    <row r="107" spans="1:18" x14ac:dyDescent="0.4">
      <c r="A107" s="43"/>
      <c r="B107" s="43"/>
      <c r="C107" s="47"/>
      <c r="D107" s="47"/>
      <c r="E107" s="47"/>
      <c r="F107" s="47"/>
      <c r="G107" s="47"/>
      <c r="H107" s="47"/>
      <c r="I107" s="47"/>
      <c r="J107" s="47"/>
      <c r="K107" s="35"/>
      <c r="L107" s="35"/>
      <c r="M107" s="35"/>
      <c r="N107" s="35"/>
      <c r="O107" s="35"/>
    </row>
    <row r="108" spans="1:18" x14ac:dyDescent="0.4">
      <c r="A108" s="46"/>
      <c r="B108" s="47"/>
      <c r="C108" s="47"/>
      <c r="D108" s="47"/>
      <c r="E108" s="47"/>
      <c r="F108" s="47"/>
      <c r="G108" s="47"/>
      <c r="H108" s="47"/>
      <c r="I108" s="47"/>
      <c r="J108" s="47"/>
      <c r="K108" s="35"/>
      <c r="L108" s="35"/>
      <c r="M108" s="35"/>
      <c r="N108" s="35"/>
      <c r="O108" s="35"/>
    </row>
    <row r="109" spans="1:18" x14ac:dyDescent="0.4">
      <c r="A109" s="33"/>
      <c r="B109" s="34"/>
      <c r="C109" s="34"/>
      <c r="D109" s="34"/>
      <c r="E109" s="34"/>
      <c r="F109" s="34"/>
      <c r="G109" s="34"/>
      <c r="H109" s="34"/>
      <c r="I109" s="34"/>
      <c r="J109" s="34"/>
      <c r="K109" s="35"/>
      <c r="L109" s="35"/>
      <c r="M109" s="35"/>
      <c r="N109" s="35"/>
      <c r="O109" s="35"/>
    </row>
    <row r="110" spans="1:18" ht="25.9" customHeight="1" x14ac:dyDescent="0.4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</row>
    <row r="111" spans="1:18" x14ac:dyDescent="0.4">
      <c r="A111" s="33"/>
      <c r="B111" s="34"/>
      <c r="C111" s="34"/>
      <c r="D111" s="34"/>
      <c r="E111" s="34"/>
      <c r="F111" s="34"/>
      <c r="G111" s="34"/>
      <c r="H111" s="34"/>
      <c r="I111" s="34"/>
      <c r="J111" s="34"/>
      <c r="K111" s="35"/>
      <c r="L111" s="35"/>
      <c r="M111" s="35"/>
      <c r="N111" s="35"/>
      <c r="O111" s="35"/>
    </row>
    <row r="112" spans="1:18" ht="25.9" customHeight="1" x14ac:dyDescent="0.4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</row>
    <row r="113" spans="1:15" hidden="1" x14ac:dyDescent="0.4">
      <c r="A113" s="205"/>
      <c r="B113" s="205"/>
      <c r="C113" s="205"/>
      <c r="D113" s="205"/>
      <c r="E113" s="127"/>
      <c r="F113" s="127"/>
      <c r="G113" s="136"/>
      <c r="H113" s="136"/>
      <c r="I113" s="150"/>
      <c r="J113" s="165"/>
      <c r="K113" s="35"/>
      <c r="L113" s="35"/>
      <c r="M113" s="35"/>
      <c r="N113" s="35"/>
      <c r="O113" s="35"/>
    </row>
    <row r="114" spans="1:15" x14ac:dyDescent="0.4">
      <c r="A114" s="33"/>
      <c r="B114" s="34"/>
      <c r="C114" s="34"/>
      <c r="D114" s="34"/>
      <c r="E114" s="34"/>
      <c r="F114" s="34"/>
      <c r="G114" s="34"/>
      <c r="H114" s="34"/>
      <c r="I114" s="34"/>
      <c r="J114" s="34"/>
      <c r="K114" s="35"/>
      <c r="L114" s="35"/>
      <c r="M114" s="35"/>
      <c r="N114" s="35"/>
      <c r="O114" s="35"/>
    </row>
    <row r="115" spans="1:15" x14ac:dyDescent="0.4">
      <c r="A115" s="205"/>
      <c r="B115" s="205"/>
      <c r="C115" s="205"/>
      <c r="D115" s="205"/>
      <c r="E115" s="127"/>
      <c r="F115" s="127"/>
      <c r="G115" s="136"/>
      <c r="H115" s="136"/>
      <c r="I115" s="150"/>
      <c r="J115" s="165"/>
      <c r="K115" s="35"/>
      <c r="L115" s="35"/>
      <c r="M115" s="35"/>
      <c r="N115" s="35"/>
      <c r="O115" s="35"/>
    </row>
    <row r="116" spans="1:15" x14ac:dyDescent="0.4">
      <c r="A116" s="33"/>
      <c r="B116" s="34"/>
      <c r="C116" s="34"/>
      <c r="D116" s="34"/>
      <c r="E116" s="34"/>
      <c r="F116" s="34"/>
      <c r="G116" s="34"/>
      <c r="H116" s="34"/>
      <c r="I116" s="34"/>
      <c r="J116" s="34"/>
      <c r="K116" s="35"/>
      <c r="L116" s="35"/>
      <c r="M116" s="35"/>
      <c r="N116" s="35"/>
      <c r="O116" s="35"/>
    </row>
    <row r="117" spans="1:15" x14ac:dyDescent="0.4">
      <c r="A117" s="205"/>
      <c r="B117" s="205"/>
      <c r="C117" s="205"/>
      <c r="D117" s="205"/>
      <c r="E117" s="127"/>
      <c r="F117" s="127"/>
      <c r="G117" s="136"/>
      <c r="H117" s="136"/>
      <c r="I117" s="150"/>
      <c r="J117" s="165"/>
      <c r="K117" s="35"/>
      <c r="L117" s="35"/>
      <c r="M117" s="35"/>
      <c r="N117" s="35"/>
      <c r="O117" s="35"/>
    </row>
    <row r="118" spans="1:15" x14ac:dyDescent="0.4">
      <c r="A118" s="33"/>
      <c r="B118" s="34"/>
      <c r="C118" s="34"/>
      <c r="D118" s="34"/>
      <c r="E118" s="34"/>
      <c r="F118" s="34"/>
      <c r="G118" s="34"/>
      <c r="H118" s="34"/>
      <c r="I118" s="34"/>
      <c r="J118" s="34"/>
      <c r="K118" s="35"/>
      <c r="L118" s="35"/>
      <c r="M118" s="35"/>
      <c r="N118" s="35"/>
      <c r="O118" s="35"/>
    </row>
    <row r="119" spans="1:15" ht="25.9" customHeight="1" x14ac:dyDescent="0.4">
      <c r="A119" s="251"/>
      <c r="B119" s="205"/>
      <c r="C119" s="205"/>
      <c r="D119" s="205"/>
      <c r="E119" s="127"/>
      <c r="F119" s="127"/>
      <c r="G119" s="136"/>
      <c r="H119" s="136"/>
      <c r="I119" s="150"/>
      <c r="J119" s="165"/>
      <c r="K119" s="35"/>
      <c r="L119" s="35"/>
      <c r="M119" s="35"/>
      <c r="N119" s="35"/>
      <c r="O119" s="35"/>
    </row>
    <row r="120" spans="1:15" x14ac:dyDescent="0.4">
      <c r="A120" s="36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x14ac:dyDescent="0.4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x14ac:dyDescent="0.4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x14ac:dyDescent="0.4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</sheetData>
  <sortState ref="A67:W68">
    <sortCondition ref="A67:A68"/>
  </sortState>
  <mergeCells count="41">
    <mergeCell ref="C88:R88"/>
    <mergeCell ref="D4:S4"/>
    <mergeCell ref="D5:S5"/>
    <mergeCell ref="A1:S1"/>
    <mergeCell ref="C79:R79"/>
    <mergeCell ref="C77:R77"/>
    <mergeCell ref="C78:R78"/>
    <mergeCell ref="A2:S2"/>
    <mergeCell ref="B71:B72"/>
    <mergeCell ref="C71:R71"/>
    <mergeCell ref="C72:R72"/>
    <mergeCell ref="B73:B76"/>
    <mergeCell ref="C73:R73"/>
    <mergeCell ref="C74:R74"/>
    <mergeCell ref="C75:R75"/>
    <mergeCell ref="C76:R76"/>
    <mergeCell ref="B80:B82"/>
    <mergeCell ref="C80:R80"/>
    <mergeCell ref="C81:R81"/>
    <mergeCell ref="C82:R82"/>
    <mergeCell ref="B83:B87"/>
    <mergeCell ref="C83:D83"/>
    <mergeCell ref="C84:D84"/>
    <mergeCell ref="C85:D85"/>
    <mergeCell ref="C86:D86"/>
    <mergeCell ref="C87:D87"/>
    <mergeCell ref="G83:H83"/>
    <mergeCell ref="G84:H84"/>
    <mergeCell ref="G85:H85"/>
    <mergeCell ref="G86:H86"/>
    <mergeCell ref="G87:H87"/>
    <mergeCell ref="A99:R99"/>
    <mergeCell ref="A102:Q102"/>
    <mergeCell ref="A98:D98"/>
    <mergeCell ref="A113:D113"/>
    <mergeCell ref="A119:D119"/>
    <mergeCell ref="A115:D115"/>
    <mergeCell ref="A117:D117"/>
    <mergeCell ref="A101:D101"/>
    <mergeCell ref="A110:P110"/>
    <mergeCell ref="A112:R112"/>
  </mergeCells>
  <pageMargins left="0.25" right="0.25" top="0.75" bottom="0.75" header="0.3" footer="0.3"/>
  <pageSetup paperSize="9" scale="37" fitToHeight="0" orientation="landscape" r:id="rId1"/>
  <headerFooter>
    <oddHeader>&amp;C&amp;G</oddHeader>
    <oddFooter>&amp;CANNEXURE "H8"&amp;RPAGE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197"/>
  <sheetViews>
    <sheetView zoomScale="55" zoomScaleNormal="55" workbookViewId="0">
      <pane xSplit="4" ySplit="8" topLeftCell="G9" activePane="bottomRight" state="frozen"/>
      <selection pane="topRight" activeCell="F1" sqref="F1"/>
      <selection pane="bottomLeft" activeCell="A9" sqref="A9"/>
      <selection pane="bottomRight" activeCell="G9" sqref="G9"/>
    </sheetView>
  </sheetViews>
  <sheetFormatPr defaultColWidth="9.28515625" defaultRowHeight="26.25" x14ac:dyDescent="0.4"/>
  <cols>
    <col min="1" max="1" width="10.42578125" style="1" bestFit="1" customWidth="1"/>
    <col min="2" max="2" width="81.42578125" style="1" customWidth="1"/>
    <col min="3" max="6" width="20.7109375" style="1" hidden="1" customWidth="1"/>
    <col min="7" max="8" width="20.7109375" style="1" customWidth="1"/>
    <col min="9" max="9" width="20.7109375" style="1" hidden="1" customWidth="1"/>
    <col min="10" max="10" width="20.7109375" style="1" customWidth="1"/>
    <col min="11" max="11" width="20" style="1" customWidth="1"/>
    <col min="12" max="29" width="17.7109375" style="1" customWidth="1"/>
    <col min="30" max="16384" width="9.28515625" style="1"/>
  </cols>
  <sheetData>
    <row r="1" spans="1:29" ht="47.25" thickBot="1" x14ac:dyDescent="0.75">
      <c r="A1" s="201" t="s">
        <v>137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</row>
    <row r="2" spans="1:29" ht="107.25" customHeight="1" thickBot="1" x14ac:dyDescent="0.45">
      <c r="A2" s="202" t="s">
        <v>218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4"/>
    </row>
    <row r="3" spans="1:29" ht="9.75" customHeight="1" x14ac:dyDescent="0.4"/>
    <row r="4" spans="1:29" x14ac:dyDescent="0.4">
      <c r="B4" s="26" t="s">
        <v>100</v>
      </c>
      <c r="D4" s="227" t="s">
        <v>156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9" ht="27" thickBot="1" x14ac:dyDescent="0.45">
      <c r="B5" s="26" t="s">
        <v>101</v>
      </c>
      <c r="D5" s="227" t="s">
        <v>156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6" spans="1:29" ht="55.5" customHeight="1" thickBot="1" x14ac:dyDescent="0.45">
      <c r="T6" s="261" t="s">
        <v>78</v>
      </c>
      <c r="U6" s="262"/>
      <c r="V6" s="263" t="s">
        <v>79</v>
      </c>
      <c r="W6" s="264"/>
      <c r="X6" s="261" t="s">
        <v>80</v>
      </c>
      <c r="Y6" s="262"/>
      <c r="Z6" s="261" t="s">
        <v>81</v>
      </c>
      <c r="AA6" s="262"/>
      <c r="AB6" s="261" t="s">
        <v>82</v>
      </c>
      <c r="AC6" s="262"/>
    </row>
    <row r="7" spans="1:29" ht="36.75" customHeight="1" thickBot="1" x14ac:dyDescent="0.45">
      <c r="T7" s="265" t="s">
        <v>181</v>
      </c>
      <c r="U7" s="266"/>
      <c r="V7" s="266"/>
      <c r="W7" s="266"/>
      <c r="X7" s="266"/>
      <c r="Y7" s="266"/>
      <c r="Z7" s="266"/>
      <c r="AA7" s="266"/>
      <c r="AB7" s="266"/>
      <c r="AC7" s="267"/>
    </row>
    <row r="8" spans="1:29" s="20" customFormat="1" ht="126" x14ac:dyDescent="0.25">
      <c r="A8" s="16" t="s">
        <v>0</v>
      </c>
      <c r="B8" s="16" t="s">
        <v>60</v>
      </c>
      <c r="C8" s="17" t="s">
        <v>89</v>
      </c>
      <c r="D8" s="17" t="s">
        <v>172</v>
      </c>
      <c r="E8" s="16" t="s">
        <v>170</v>
      </c>
      <c r="F8" s="16" t="s">
        <v>171</v>
      </c>
      <c r="G8" s="16" t="s">
        <v>215</v>
      </c>
      <c r="H8" s="16" t="s">
        <v>188</v>
      </c>
      <c r="I8" s="16" t="s">
        <v>174</v>
      </c>
      <c r="J8" s="16" t="s">
        <v>195</v>
      </c>
      <c r="K8" s="17" t="s">
        <v>173</v>
      </c>
      <c r="L8" s="17" t="s">
        <v>176</v>
      </c>
      <c r="M8" s="17" t="s">
        <v>177</v>
      </c>
      <c r="N8" s="17" t="s">
        <v>183</v>
      </c>
      <c r="O8" s="17" t="s">
        <v>184</v>
      </c>
      <c r="P8" s="17" t="s">
        <v>185</v>
      </c>
      <c r="Q8" s="17" t="s">
        <v>186</v>
      </c>
      <c r="R8" s="17" t="s">
        <v>182</v>
      </c>
      <c r="S8" s="17" t="s">
        <v>187</v>
      </c>
      <c r="T8" s="195" t="s">
        <v>83</v>
      </c>
      <c r="U8" s="195" t="s">
        <v>84</v>
      </c>
      <c r="V8" s="195" t="s">
        <v>85</v>
      </c>
      <c r="W8" s="195" t="s">
        <v>86</v>
      </c>
      <c r="X8" s="195" t="s">
        <v>90</v>
      </c>
      <c r="Y8" s="195" t="s">
        <v>91</v>
      </c>
      <c r="Z8" s="195" t="s">
        <v>92</v>
      </c>
      <c r="AA8" s="195" t="s">
        <v>93</v>
      </c>
      <c r="AB8" s="195" t="s">
        <v>94</v>
      </c>
      <c r="AC8" s="195" t="s">
        <v>95</v>
      </c>
    </row>
    <row r="9" spans="1:29" s="94" customFormat="1" x14ac:dyDescent="0.4">
      <c r="A9" s="284">
        <v>3089</v>
      </c>
      <c r="B9" s="180" t="s">
        <v>203</v>
      </c>
      <c r="C9" s="285"/>
      <c r="D9" s="285"/>
      <c r="E9" s="64"/>
      <c r="F9" s="64"/>
      <c r="G9" s="64">
        <f>SUM(37.49*45)*4.3333</f>
        <v>7310.4937650000011</v>
      </c>
      <c r="H9" s="64">
        <f>SUM(37.49*45)*4.3333</f>
        <v>7310.4937650000011</v>
      </c>
      <c r="I9" s="64">
        <f>+H9/4.3333</f>
        <v>1687.0500000000002</v>
      </c>
      <c r="J9" s="64">
        <f>+I9/45</f>
        <v>37.49</v>
      </c>
      <c r="K9" s="64">
        <v>120</v>
      </c>
      <c r="L9" s="64">
        <v>69.428939999999997</v>
      </c>
      <c r="M9" s="64">
        <v>69.428939999999997</v>
      </c>
      <c r="N9" s="285">
        <f>+G9*0.013</f>
        <v>95.036418945000008</v>
      </c>
      <c r="O9" s="285">
        <f>+G9*0.013</f>
        <v>95.036418945000008</v>
      </c>
      <c r="P9" s="285">
        <f>+G9*0.065</f>
        <v>475.18209472500007</v>
      </c>
      <c r="Q9" s="285">
        <f>+G9*0.065</f>
        <v>475.18209472500007</v>
      </c>
      <c r="R9" s="285">
        <f t="shared" ref="R9:R30" si="0">+H9*0.005</f>
        <v>36.552468825000005</v>
      </c>
      <c r="S9" s="285">
        <f t="shared" ref="S9:S30" si="1">+H9*0.005</f>
        <v>36.552468825000005</v>
      </c>
      <c r="T9" s="64">
        <v>70</v>
      </c>
      <c r="U9" s="64">
        <v>100</v>
      </c>
      <c r="V9" s="64">
        <v>70</v>
      </c>
      <c r="W9" s="64">
        <v>175</v>
      </c>
      <c r="X9" s="64">
        <v>70</v>
      </c>
      <c r="Y9" s="64">
        <v>313</v>
      </c>
      <c r="Z9" s="64">
        <v>70</v>
      </c>
      <c r="AA9" s="64">
        <v>441</v>
      </c>
      <c r="AB9" s="64">
        <v>70</v>
      </c>
      <c r="AC9" s="64">
        <v>580</v>
      </c>
    </row>
    <row r="10" spans="1:29" s="94" customFormat="1" x14ac:dyDescent="0.4">
      <c r="A10" s="92">
        <v>2002</v>
      </c>
      <c r="B10" s="93" t="s">
        <v>3</v>
      </c>
      <c r="C10" s="64">
        <v>2903.6970080000001</v>
      </c>
      <c r="D10" s="64">
        <f>SUM(C10*0.06)+C10</f>
        <v>3077.9188284800002</v>
      </c>
      <c r="E10" s="64">
        <f>+D10/4.3333</f>
        <v>710.29442422172474</v>
      </c>
      <c r="F10" s="64">
        <f t="shared" ref="F10" si="2">+E10/45</f>
        <v>15.78432053826055</v>
      </c>
      <c r="G10" s="64">
        <f>SUM(D10*0.07)+D10</f>
        <v>3293.3731464736002</v>
      </c>
      <c r="H10" s="64">
        <f>SUM(20*45)*4.3333</f>
        <v>3899.9700000000003</v>
      </c>
      <c r="I10" s="64">
        <f>+H10/4.3333</f>
        <v>900</v>
      </c>
      <c r="J10" s="64">
        <f>+I10/45</f>
        <v>20</v>
      </c>
      <c r="K10" s="64">
        <v>120</v>
      </c>
      <c r="L10" s="64">
        <v>69.428939999999997</v>
      </c>
      <c r="M10" s="64">
        <v>69.428939999999997</v>
      </c>
      <c r="N10" s="285">
        <f t="shared" ref="N10:N22" si="3">+G10*0.013</f>
        <v>42.813850904156801</v>
      </c>
      <c r="O10" s="285">
        <f t="shared" ref="O10:O22" si="4">+G10*0.013</f>
        <v>42.813850904156801</v>
      </c>
      <c r="P10" s="285">
        <f t="shared" ref="P10:P22" si="5">+G10*0.065</f>
        <v>214.06925452078403</v>
      </c>
      <c r="Q10" s="285">
        <f t="shared" ref="Q10:Q22" si="6">+G10*0.065</f>
        <v>214.06925452078403</v>
      </c>
      <c r="R10" s="285">
        <f t="shared" ref="R10:R22" si="7">+H10*0.005</f>
        <v>19.499850000000002</v>
      </c>
      <c r="S10" s="285">
        <f t="shared" ref="S10:S22" si="8">+H10*0.005</f>
        <v>19.499850000000002</v>
      </c>
      <c r="T10" s="64">
        <v>70</v>
      </c>
      <c r="U10" s="64">
        <v>100</v>
      </c>
      <c r="V10" s="64">
        <v>70</v>
      </c>
      <c r="W10" s="64">
        <v>175</v>
      </c>
      <c r="X10" s="64">
        <v>70</v>
      </c>
      <c r="Y10" s="64">
        <v>313</v>
      </c>
      <c r="Z10" s="64">
        <v>70</v>
      </c>
      <c r="AA10" s="64">
        <v>441</v>
      </c>
      <c r="AB10" s="64">
        <v>70</v>
      </c>
      <c r="AC10" s="64">
        <v>580</v>
      </c>
    </row>
    <row r="11" spans="1:29" s="94" customFormat="1" x14ac:dyDescent="0.4">
      <c r="A11" s="92">
        <v>2004</v>
      </c>
      <c r="B11" s="93" t="s">
        <v>1</v>
      </c>
      <c r="C11" s="64">
        <v>4039.9262720000002</v>
      </c>
      <c r="D11" s="64">
        <f t="shared" ref="D11:D46" si="9">SUM(C11*0.06)+C11</f>
        <v>4282.3218483199998</v>
      </c>
      <c r="E11" s="64">
        <f t="shared" ref="E11:E17" si="10">+D11/4.3333</f>
        <v>988.23572065631265</v>
      </c>
      <c r="F11" s="64">
        <f t="shared" ref="F11:F17" si="11">+E11/45</f>
        <v>21.960793792362502</v>
      </c>
      <c r="G11" s="64">
        <f t="shared" ref="G11:G48" si="12">SUM(D11*0.07)+D11</f>
        <v>4582.0843777024002</v>
      </c>
      <c r="H11" s="64">
        <f t="shared" ref="H11:H48" si="13">SUM(D11*0.07)+D11</f>
        <v>4582.0843777024002</v>
      </c>
      <c r="I11" s="64">
        <f t="shared" ref="I11:I48" si="14">+H11/4.3333</f>
        <v>1057.4122211022545</v>
      </c>
      <c r="J11" s="64">
        <f t="shared" ref="J11:J48" si="15">+I11/45</f>
        <v>23.498049357827878</v>
      </c>
      <c r="K11" s="64">
        <v>120</v>
      </c>
      <c r="L11" s="64">
        <v>69.428939999999997</v>
      </c>
      <c r="M11" s="64">
        <v>69.428939999999997</v>
      </c>
      <c r="N11" s="285">
        <f t="shared" si="3"/>
        <v>59.567096910131198</v>
      </c>
      <c r="O11" s="285">
        <f t="shared" si="4"/>
        <v>59.567096910131198</v>
      </c>
      <c r="P11" s="285">
        <f t="shared" si="5"/>
        <v>297.83548455065602</v>
      </c>
      <c r="Q11" s="285">
        <f t="shared" si="6"/>
        <v>297.83548455065602</v>
      </c>
      <c r="R11" s="285">
        <f t="shared" si="7"/>
        <v>22.910421888512001</v>
      </c>
      <c r="S11" s="285">
        <f t="shared" si="8"/>
        <v>22.910421888512001</v>
      </c>
      <c r="T11" s="64">
        <v>70</v>
      </c>
      <c r="U11" s="64">
        <v>100</v>
      </c>
      <c r="V11" s="64">
        <v>70</v>
      </c>
      <c r="W11" s="64">
        <v>175</v>
      </c>
      <c r="X11" s="64">
        <v>70</v>
      </c>
      <c r="Y11" s="64">
        <v>313</v>
      </c>
      <c r="Z11" s="64">
        <v>70</v>
      </c>
      <c r="AA11" s="64">
        <v>441</v>
      </c>
      <c r="AB11" s="64">
        <v>70</v>
      </c>
      <c r="AC11" s="64">
        <v>580</v>
      </c>
    </row>
    <row r="12" spans="1:29" s="94" customFormat="1" x14ac:dyDescent="0.4">
      <c r="A12" s="92">
        <v>2006</v>
      </c>
      <c r="B12" s="93" t="s">
        <v>2</v>
      </c>
      <c r="C12" s="64">
        <v>6059.889408</v>
      </c>
      <c r="D12" s="64">
        <f t="shared" si="9"/>
        <v>6423.4827724799998</v>
      </c>
      <c r="E12" s="64">
        <f t="shared" si="10"/>
        <v>1482.3535809844689</v>
      </c>
      <c r="F12" s="64">
        <f t="shared" si="11"/>
        <v>32.941190688543756</v>
      </c>
      <c r="G12" s="64">
        <f t="shared" si="12"/>
        <v>6873.1265665535993</v>
      </c>
      <c r="H12" s="64">
        <f t="shared" si="13"/>
        <v>6873.1265665535993</v>
      </c>
      <c r="I12" s="64">
        <f t="shared" si="14"/>
        <v>1586.1183316533816</v>
      </c>
      <c r="J12" s="64">
        <f t="shared" si="15"/>
        <v>35.247074036741814</v>
      </c>
      <c r="K12" s="64">
        <v>120</v>
      </c>
      <c r="L12" s="64">
        <v>69.428939999999997</v>
      </c>
      <c r="M12" s="64">
        <v>69.428939999999997</v>
      </c>
      <c r="N12" s="285">
        <f t="shared" si="3"/>
        <v>89.350645365196783</v>
      </c>
      <c r="O12" s="285">
        <f t="shared" si="4"/>
        <v>89.350645365196783</v>
      </c>
      <c r="P12" s="285">
        <f t="shared" si="5"/>
        <v>446.75322682598397</v>
      </c>
      <c r="Q12" s="285">
        <f t="shared" si="6"/>
        <v>446.75322682598397</v>
      </c>
      <c r="R12" s="285">
        <f t="shared" si="7"/>
        <v>34.365632832768</v>
      </c>
      <c r="S12" s="285">
        <f t="shared" si="8"/>
        <v>34.365632832768</v>
      </c>
      <c r="T12" s="64">
        <v>70</v>
      </c>
      <c r="U12" s="64">
        <v>100</v>
      </c>
      <c r="V12" s="64">
        <v>70</v>
      </c>
      <c r="W12" s="64">
        <v>175</v>
      </c>
      <c r="X12" s="64">
        <v>70</v>
      </c>
      <c r="Y12" s="64">
        <v>313</v>
      </c>
      <c r="Z12" s="64">
        <v>70</v>
      </c>
      <c r="AA12" s="64">
        <v>441</v>
      </c>
      <c r="AB12" s="64">
        <v>70</v>
      </c>
      <c r="AC12" s="64">
        <v>580</v>
      </c>
    </row>
    <row r="13" spans="1:29" s="94" customFormat="1" x14ac:dyDescent="0.4">
      <c r="A13" s="92">
        <v>3036</v>
      </c>
      <c r="B13" s="180" t="s">
        <v>199</v>
      </c>
      <c r="C13" s="64">
        <v>2019.9631360000001</v>
      </c>
      <c r="D13" s="64">
        <f>SUM(C13*0.06)+C13</f>
        <v>2141.1609241599999</v>
      </c>
      <c r="E13" s="64">
        <f>+D13/4.3333</f>
        <v>494.11786032815633</v>
      </c>
      <c r="F13" s="64">
        <f>+E13/45</f>
        <v>10.980396896181251</v>
      </c>
      <c r="G13" s="64">
        <f>SUM(25.05*45)*4.3333</f>
        <v>4884.7124250000006</v>
      </c>
      <c r="H13" s="64">
        <f>SUM(25.05*45)*4.3333</f>
        <v>4884.7124250000006</v>
      </c>
      <c r="I13" s="64">
        <f>+H13/4.3333</f>
        <v>1127.25</v>
      </c>
      <c r="J13" s="64">
        <f>+I13/45</f>
        <v>25.05</v>
      </c>
      <c r="K13" s="64">
        <v>120</v>
      </c>
      <c r="L13" s="64">
        <v>56.807519999999997</v>
      </c>
      <c r="M13" s="64">
        <v>56.807519999999997</v>
      </c>
      <c r="N13" s="285">
        <f t="shared" si="3"/>
        <v>63.501261525000004</v>
      </c>
      <c r="O13" s="285">
        <f t="shared" si="4"/>
        <v>63.501261525000004</v>
      </c>
      <c r="P13" s="285">
        <f t="shared" si="5"/>
        <v>317.50630762500003</v>
      </c>
      <c r="Q13" s="285">
        <f t="shared" si="6"/>
        <v>317.50630762500003</v>
      </c>
      <c r="R13" s="285">
        <f t="shared" si="7"/>
        <v>24.423562125000004</v>
      </c>
      <c r="S13" s="285">
        <f t="shared" si="8"/>
        <v>24.423562125000004</v>
      </c>
      <c r="T13" s="160">
        <v>70</v>
      </c>
      <c r="U13" s="64">
        <v>100</v>
      </c>
      <c r="V13" s="64">
        <v>70</v>
      </c>
      <c r="W13" s="64">
        <v>175</v>
      </c>
      <c r="X13" s="64">
        <v>70</v>
      </c>
      <c r="Y13" s="64">
        <v>313</v>
      </c>
      <c r="Z13" s="64">
        <v>70</v>
      </c>
      <c r="AA13" s="64">
        <v>441</v>
      </c>
      <c r="AB13" s="64">
        <v>70</v>
      </c>
      <c r="AC13" s="64">
        <v>580</v>
      </c>
    </row>
    <row r="14" spans="1:29" s="94" customFormat="1" x14ac:dyDescent="0.4">
      <c r="A14" s="92">
        <v>3034</v>
      </c>
      <c r="B14" s="180" t="s">
        <v>200</v>
      </c>
      <c r="C14" s="64">
        <v>3029.944704</v>
      </c>
      <c r="D14" s="64">
        <f>SUM(C14*0.06)+C14</f>
        <v>3211.7413862399999</v>
      </c>
      <c r="E14" s="64">
        <f>+D14/4.3333</f>
        <v>741.17679049223443</v>
      </c>
      <c r="F14" s="64">
        <f>+E14/45</f>
        <v>16.470595344271878</v>
      </c>
      <c r="G14" s="64">
        <f>SUM(D14*0.07)+D14</f>
        <v>3436.5632832767997</v>
      </c>
      <c r="H14" s="64">
        <f t="shared" ref="H14:H34" si="16">SUM(20*45)*4.3333</f>
        <v>3899.9700000000003</v>
      </c>
      <c r="I14" s="64">
        <f>+H14/4.3333</f>
        <v>900</v>
      </c>
      <c r="J14" s="64">
        <f>+I14/45</f>
        <v>20</v>
      </c>
      <c r="K14" s="64">
        <v>120</v>
      </c>
      <c r="L14" s="64">
        <v>69.428939999999997</v>
      </c>
      <c r="M14" s="64">
        <v>69.428939999999997</v>
      </c>
      <c r="N14" s="285">
        <f t="shared" si="3"/>
        <v>44.675322682598392</v>
      </c>
      <c r="O14" s="285">
        <f t="shared" si="4"/>
        <v>44.675322682598392</v>
      </c>
      <c r="P14" s="285">
        <f t="shared" si="5"/>
        <v>223.37661341299199</v>
      </c>
      <c r="Q14" s="285">
        <f t="shared" si="6"/>
        <v>223.37661341299199</v>
      </c>
      <c r="R14" s="285">
        <f t="shared" si="7"/>
        <v>19.499850000000002</v>
      </c>
      <c r="S14" s="285">
        <f t="shared" si="8"/>
        <v>19.499850000000002</v>
      </c>
      <c r="T14" s="64">
        <v>70</v>
      </c>
      <c r="U14" s="64">
        <v>100</v>
      </c>
      <c r="V14" s="64">
        <v>70</v>
      </c>
      <c r="W14" s="64">
        <v>175</v>
      </c>
      <c r="X14" s="64">
        <v>70</v>
      </c>
      <c r="Y14" s="64">
        <v>313</v>
      </c>
      <c r="Z14" s="64">
        <v>70</v>
      </c>
      <c r="AA14" s="64">
        <v>441</v>
      </c>
      <c r="AB14" s="64">
        <v>70</v>
      </c>
      <c r="AC14" s="64">
        <v>580</v>
      </c>
    </row>
    <row r="15" spans="1:29" s="94" customFormat="1" x14ac:dyDescent="0.4">
      <c r="A15" s="92">
        <v>3020</v>
      </c>
      <c r="B15" s="286" t="s">
        <v>201</v>
      </c>
      <c r="C15" s="64">
        <v>3156.1923999999999</v>
      </c>
      <c r="D15" s="64">
        <f>SUM(C15*0.06)+C15</f>
        <v>3345.563944</v>
      </c>
      <c r="E15" s="64">
        <f t="shared" si="10"/>
        <v>772.05915676274424</v>
      </c>
      <c r="F15" s="64">
        <f t="shared" si="11"/>
        <v>17.156870150283204</v>
      </c>
      <c r="G15" s="64">
        <f t="shared" si="12"/>
        <v>3579.7534200800001</v>
      </c>
      <c r="H15" s="64">
        <f>SUM(20*45)*4.3333</f>
        <v>3899.9700000000003</v>
      </c>
      <c r="I15" s="64">
        <f t="shared" si="14"/>
        <v>900</v>
      </c>
      <c r="J15" s="64">
        <f t="shared" si="15"/>
        <v>20</v>
      </c>
      <c r="K15" s="64">
        <v>120</v>
      </c>
      <c r="L15" s="64">
        <v>69.428939999999997</v>
      </c>
      <c r="M15" s="64">
        <v>69.428939999999997</v>
      </c>
      <c r="N15" s="285">
        <f t="shared" si="3"/>
        <v>46.536794461039996</v>
      </c>
      <c r="O15" s="285">
        <f t="shared" si="4"/>
        <v>46.536794461039996</v>
      </c>
      <c r="P15" s="285">
        <f t="shared" si="5"/>
        <v>232.6839723052</v>
      </c>
      <c r="Q15" s="285">
        <f t="shared" si="6"/>
        <v>232.6839723052</v>
      </c>
      <c r="R15" s="285">
        <f t="shared" si="7"/>
        <v>19.499850000000002</v>
      </c>
      <c r="S15" s="285">
        <f t="shared" si="8"/>
        <v>19.499850000000002</v>
      </c>
      <c r="T15" s="64">
        <v>70</v>
      </c>
      <c r="U15" s="64">
        <v>100</v>
      </c>
      <c r="V15" s="64">
        <v>70</v>
      </c>
      <c r="W15" s="64">
        <v>175</v>
      </c>
      <c r="X15" s="64">
        <v>70</v>
      </c>
      <c r="Y15" s="64">
        <v>313</v>
      </c>
      <c r="Z15" s="64">
        <v>70</v>
      </c>
      <c r="AA15" s="64">
        <v>441</v>
      </c>
      <c r="AB15" s="64">
        <v>70</v>
      </c>
      <c r="AC15" s="64">
        <v>580</v>
      </c>
    </row>
    <row r="16" spans="1:29" s="94" customFormat="1" x14ac:dyDescent="0.4">
      <c r="A16" s="92">
        <v>3014</v>
      </c>
      <c r="B16" s="180" t="s">
        <v>202</v>
      </c>
      <c r="C16" s="64">
        <v>4418.6693599999999</v>
      </c>
      <c r="D16" s="64">
        <f t="shared" si="9"/>
        <v>4683.7895215999997</v>
      </c>
      <c r="E16" s="64">
        <f t="shared" si="10"/>
        <v>1080.882819467842</v>
      </c>
      <c r="F16" s="64">
        <f t="shared" si="11"/>
        <v>24.019618210396487</v>
      </c>
      <c r="G16" s="64">
        <f t="shared" si="12"/>
        <v>5011.6547881119996</v>
      </c>
      <c r="H16" s="64">
        <f t="shared" si="13"/>
        <v>5011.6547881119996</v>
      </c>
      <c r="I16" s="64">
        <f t="shared" si="14"/>
        <v>1156.5446168305907</v>
      </c>
      <c r="J16" s="64">
        <f t="shared" si="15"/>
        <v>25.700991485124238</v>
      </c>
      <c r="K16" s="64">
        <v>120</v>
      </c>
      <c r="L16" s="64">
        <v>69.428939999999997</v>
      </c>
      <c r="M16" s="64">
        <v>69.428939999999997</v>
      </c>
      <c r="N16" s="285">
        <f t="shared" si="3"/>
        <v>65.15151224545599</v>
      </c>
      <c r="O16" s="285">
        <f t="shared" si="4"/>
        <v>65.15151224545599</v>
      </c>
      <c r="P16" s="285">
        <f t="shared" si="5"/>
        <v>325.75756122728001</v>
      </c>
      <c r="Q16" s="285">
        <f t="shared" si="6"/>
        <v>325.75756122728001</v>
      </c>
      <c r="R16" s="285">
        <f t="shared" si="7"/>
        <v>25.058273940559999</v>
      </c>
      <c r="S16" s="285">
        <f t="shared" si="8"/>
        <v>25.058273940559999</v>
      </c>
      <c r="T16" s="64">
        <v>70</v>
      </c>
      <c r="U16" s="64">
        <v>100</v>
      </c>
      <c r="V16" s="64">
        <v>70</v>
      </c>
      <c r="W16" s="64">
        <v>175</v>
      </c>
      <c r="X16" s="64">
        <v>70</v>
      </c>
      <c r="Y16" s="64">
        <v>313</v>
      </c>
      <c r="Z16" s="64">
        <v>70</v>
      </c>
      <c r="AA16" s="64">
        <v>441</v>
      </c>
      <c r="AB16" s="64">
        <v>70</v>
      </c>
      <c r="AC16" s="64">
        <v>580</v>
      </c>
    </row>
    <row r="17" spans="1:29" s="94" customFormat="1" x14ac:dyDescent="0.4">
      <c r="A17" s="92">
        <v>3022</v>
      </c>
      <c r="B17" s="93" t="s">
        <v>4</v>
      </c>
      <c r="C17" s="64">
        <v>3272.3389320000001</v>
      </c>
      <c r="D17" s="64">
        <f t="shared" si="9"/>
        <v>3468.6792679200003</v>
      </c>
      <c r="E17" s="64">
        <f t="shared" si="10"/>
        <v>800.47060390926083</v>
      </c>
      <c r="F17" s="64">
        <f t="shared" si="11"/>
        <v>17.788235642428017</v>
      </c>
      <c r="G17" s="64">
        <f t="shared" si="12"/>
        <v>3711.4868166744004</v>
      </c>
      <c r="H17" s="64">
        <f>SUM(20*45)*4.3333</f>
        <v>3899.9700000000003</v>
      </c>
      <c r="I17" s="64">
        <f t="shared" si="14"/>
        <v>900</v>
      </c>
      <c r="J17" s="64">
        <f t="shared" si="15"/>
        <v>20</v>
      </c>
      <c r="K17" s="64">
        <v>120</v>
      </c>
      <c r="L17" s="64">
        <v>69.428939999999997</v>
      </c>
      <c r="M17" s="64">
        <v>69.428939999999997</v>
      </c>
      <c r="N17" s="285">
        <f t="shared" si="3"/>
        <v>48.249328616767201</v>
      </c>
      <c r="O17" s="285">
        <f t="shared" si="4"/>
        <v>48.249328616767201</v>
      </c>
      <c r="P17" s="285">
        <f t="shared" si="5"/>
        <v>241.24664308383603</v>
      </c>
      <c r="Q17" s="285">
        <f t="shared" si="6"/>
        <v>241.24664308383603</v>
      </c>
      <c r="R17" s="285">
        <f t="shared" si="7"/>
        <v>19.499850000000002</v>
      </c>
      <c r="S17" s="285">
        <f t="shared" si="8"/>
        <v>19.499850000000002</v>
      </c>
      <c r="T17" s="64">
        <v>70</v>
      </c>
      <c r="U17" s="64">
        <v>100</v>
      </c>
      <c r="V17" s="64">
        <v>70</v>
      </c>
      <c r="W17" s="64">
        <v>175</v>
      </c>
      <c r="X17" s="64">
        <v>70</v>
      </c>
      <c r="Y17" s="64">
        <v>313</v>
      </c>
      <c r="Z17" s="64">
        <v>70</v>
      </c>
      <c r="AA17" s="64">
        <v>441</v>
      </c>
      <c r="AB17" s="64">
        <v>70</v>
      </c>
      <c r="AC17" s="64">
        <v>580</v>
      </c>
    </row>
    <row r="18" spans="1:29" s="94" customFormat="1" x14ac:dyDescent="0.4">
      <c r="A18" s="92">
        <v>4018</v>
      </c>
      <c r="B18" s="93" t="s">
        <v>160</v>
      </c>
      <c r="C18" s="64"/>
      <c r="D18" s="287"/>
      <c r="E18" s="287"/>
      <c r="F18" s="287"/>
      <c r="G18" s="64">
        <f>SUM(20*45)*4.3333</f>
        <v>3899.9700000000003</v>
      </c>
      <c r="H18" s="64">
        <f>SUM(20*45)*4.3333</f>
        <v>3899.9700000000003</v>
      </c>
      <c r="I18" s="64">
        <f t="shared" si="14"/>
        <v>900</v>
      </c>
      <c r="J18" s="64">
        <f t="shared" si="15"/>
        <v>20</v>
      </c>
      <c r="K18" s="64">
        <v>120</v>
      </c>
      <c r="L18" s="64">
        <v>69.428939999999997</v>
      </c>
      <c r="M18" s="64">
        <v>69.428939999999997</v>
      </c>
      <c r="N18" s="285">
        <f t="shared" si="3"/>
        <v>50.69961</v>
      </c>
      <c r="O18" s="285">
        <f t="shared" si="4"/>
        <v>50.69961</v>
      </c>
      <c r="P18" s="285">
        <f t="shared" si="5"/>
        <v>253.49805000000003</v>
      </c>
      <c r="Q18" s="285">
        <f t="shared" si="6"/>
        <v>253.49805000000003</v>
      </c>
      <c r="R18" s="285">
        <f t="shared" si="7"/>
        <v>19.499850000000002</v>
      </c>
      <c r="S18" s="285">
        <f t="shared" si="8"/>
        <v>19.499850000000002</v>
      </c>
      <c r="T18" s="64">
        <v>70</v>
      </c>
      <c r="U18" s="64">
        <v>100</v>
      </c>
      <c r="V18" s="64">
        <v>70</v>
      </c>
      <c r="W18" s="64">
        <v>175</v>
      </c>
      <c r="X18" s="64">
        <v>70</v>
      </c>
      <c r="Y18" s="64">
        <v>313</v>
      </c>
      <c r="Z18" s="64">
        <v>70</v>
      </c>
      <c r="AA18" s="64">
        <v>441</v>
      </c>
      <c r="AB18" s="64">
        <v>70</v>
      </c>
      <c r="AC18" s="64">
        <v>580</v>
      </c>
    </row>
    <row r="19" spans="1:29" s="94" customFormat="1" x14ac:dyDescent="0.4">
      <c r="A19" s="92">
        <v>2010</v>
      </c>
      <c r="B19" s="93" t="s">
        <v>5</v>
      </c>
      <c r="C19" s="64">
        <v>2244.6831359999996</v>
      </c>
      <c r="D19" s="64">
        <f t="shared" si="9"/>
        <v>2379.3641241599998</v>
      </c>
      <c r="E19" s="64">
        <f t="shared" ref="E19:E48" si="17">+D19/4.3333</f>
        <v>549.0882524080954</v>
      </c>
      <c r="F19" s="64">
        <f t="shared" ref="F19:F48" si="18">+E19/45</f>
        <v>12.201961164624342</v>
      </c>
      <c r="G19" s="64">
        <f t="shared" si="12"/>
        <v>2545.9196128511999</v>
      </c>
      <c r="H19" s="64">
        <f>SUM(20*45)*4.3333</f>
        <v>3899.9700000000003</v>
      </c>
      <c r="I19" s="64">
        <f t="shared" si="14"/>
        <v>900</v>
      </c>
      <c r="J19" s="64">
        <f t="shared" si="15"/>
        <v>20</v>
      </c>
      <c r="K19" s="64">
        <v>120</v>
      </c>
      <c r="L19" s="64">
        <v>56.807519999999997</v>
      </c>
      <c r="M19" s="64">
        <v>56.807519999999997</v>
      </c>
      <c r="N19" s="285">
        <f t="shared" si="3"/>
        <v>33.096954967065599</v>
      </c>
      <c r="O19" s="285">
        <f t="shared" si="4"/>
        <v>33.096954967065599</v>
      </c>
      <c r="P19" s="285">
        <f t="shared" si="5"/>
        <v>165.48477483532801</v>
      </c>
      <c r="Q19" s="285">
        <f t="shared" si="6"/>
        <v>165.48477483532801</v>
      </c>
      <c r="R19" s="285">
        <f t="shared" si="7"/>
        <v>19.499850000000002</v>
      </c>
      <c r="S19" s="285">
        <f t="shared" si="8"/>
        <v>19.499850000000002</v>
      </c>
      <c r="T19" s="64">
        <v>70</v>
      </c>
      <c r="U19" s="64">
        <v>100</v>
      </c>
      <c r="V19" s="64">
        <v>70</v>
      </c>
      <c r="W19" s="64">
        <v>175</v>
      </c>
      <c r="X19" s="64">
        <v>70</v>
      </c>
      <c r="Y19" s="64">
        <v>313</v>
      </c>
      <c r="Z19" s="64">
        <v>70</v>
      </c>
      <c r="AA19" s="64">
        <v>441</v>
      </c>
      <c r="AB19" s="64">
        <v>70</v>
      </c>
      <c r="AC19" s="64">
        <v>580</v>
      </c>
    </row>
    <row r="20" spans="1:29" s="94" customFormat="1" x14ac:dyDescent="0.4">
      <c r="A20" s="92">
        <v>2022</v>
      </c>
      <c r="B20" s="93" t="s">
        <v>116</v>
      </c>
      <c r="C20" s="64">
        <v>3724.3070319999997</v>
      </c>
      <c r="D20" s="64">
        <f>SUM(C20*0.06)+C20</f>
        <v>3947.7654539199998</v>
      </c>
      <c r="E20" s="64">
        <f t="shared" si="17"/>
        <v>911.02980498003819</v>
      </c>
      <c r="F20" s="64">
        <f t="shared" si="18"/>
        <v>20.245106777334183</v>
      </c>
      <c r="G20" s="64">
        <f t="shared" si="12"/>
        <v>4224.1090356943996</v>
      </c>
      <c r="H20" s="64">
        <f t="shared" si="13"/>
        <v>4224.1090356943996</v>
      </c>
      <c r="I20" s="64">
        <f t="shared" si="14"/>
        <v>974.80189132864086</v>
      </c>
      <c r="J20" s="64">
        <f t="shared" si="15"/>
        <v>21.662264251747576</v>
      </c>
      <c r="K20" s="64">
        <v>120</v>
      </c>
      <c r="L20" s="64">
        <v>69.428939999999997</v>
      </c>
      <c r="M20" s="64">
        <v>69.428939999999997</v>
      </c>
      <c r="N20" s="285">
        <f t="shared" si="3"/>
        <v>54.913417464027191</v>
      </c>
      <c r="O20" s="285">
        <f t="shared" si="4"/>
        <v>54.913417464027191</v>
      </c>
      <c r="P20" s="285">
        <f t="shared" si="5"/>
        <v>274.56708732013601</v>
      </c>
      <c r="Q20" s="285">
        <f t="shared" si="6"/>
        <v>274.56708732013601</v>
      </c>
      <c r="R20" s="285">
        <f t="shared" si="7"/>
        <v>21.120545178472</v>
      </c>
      <c r="S20" s="285">
        <f t="shared" si="8"/>
        <v>21.120545178472</v>
      </c>
      <c r="T20" s="64">
        <v>70</v>
      </c>
      <c r="U20" s="64">
        <v>100</v>
      </c>
      <c r="V20" s="64">
        <v>70</v>
      </c>
      <c r="W20" s="64">
        <v>175</v>
      </c>
      <c r="X20" s="64">
        <v>70</v>
      </c>
      <c r="Y20" s="64">
        <v>313</v>
      </c>
      <c r="Z20" s="64">
        <v>70</v>
      </c>
      <c r="AA20" s="64">
        <v>441</v>
      </c>
      <c r="AB20" s="64">
        <v>70</v>
      </c>
      <c r="AC20" s="64">
        <v>580</v>
      </c>
    </row>
    <row r="21" spans="1:29" s="94" customFormat="1" x14ac:dyDescent="0.4">
      <c r="A21" s="92">
        <v>2020</v>
      </c>
      <c r="B21" s="180" t="s">
        <v>162</v>
      </c>
      <c r="C21" s="64">
        <v>3744.50936</v>
      </c>
      <c r="D21" s="64">
        <f t="shared" si="9"/>
        <v>3969.1799215999999</v>
      </c>
      <c r="E21" s="64">
        <f t="shared" si="17"/>
        <v>915.97164322802473</v>
      </c>
      <c r="F21" s="64">
        <f t="shared" si="18"/>
        <v>20.354925405067217</v>
      </c>
      <c r="G21" s="64">
        <f t="shared" si="12"/>
        <v>4247.0225161119997</v>
      </c>
      <c r="H21" s="64">
        <f t="shared" si="13"/>
        <v>4247.0225161119997</v>
      </c>
      <c r="I21" s="64">
        <f t="shared" si="14"/>
        <v>980.08965825398639</v>
      </c>
      <c r="J21" s="64">
        <f t="shared" si="15"/>
        <v>21.77977018342192</v>
      </c>
      <c r="K21" s="64">
        <v>120</v>
      </c>
      <c r="L21" s="64">
        <v>69.428939999999997</v>
      </c>
      <c r="M21" s="64">
        <v>69.428939999999997</v>
      </c>
      <c r="N21" s="285">
        <f t="shared" si="3"/>
        <v>55.211292709455996</v>
      </c>
      <c r="O21" s="285">
        <f t="shared" si="4"/>
        <v>55.211292709455996</v>
      </c>
      <c r="P21" s="285">
        <f t="shared" si="5"/>
        <v>276.05646354727998</v>
      </c>
      <c r="Q21" s="285">
        <f t="shared" si="6"/>
        <v>276.05646354727998</v>
      </c>
      <c r="R21" s="285">
        <f t="shared" si="7"/>
        <v>21.235112580559999</v>
      </c>
      <c r="S21" s="285">
        <f t="shared" si="8"/>
        <v>21.235112580559999</v>
      </c>
      <c r="T21" s="64">
        <v>70</v>
      </c>
      <c r="U21" s="64">
        <v>100</v>
      </c>
      <c r="V21" s="64">
        <v>70</v>
      </c>
      <c r="W21" s="64">
        <v>175</v>
      </c>
      <c r="X21" s="64">
        <v>70</v>
      </c>
      <c r="Y21" s="64">
        <v>313</v>
      </c>
      <c r="Z21" s="64">
        <v>70</v>
      </c>
      <c r="AA21" s="64">
        <v>441</v>
      </c>
      <c r="AB21" s="64">
        <v>70</v>
      </c>
      <c r="AC21" s="64">
        <v>580</v>
      </c>
    </row>
    <row r="22" spans="1:29" s="94" customFormat="1" x14ac:dyDescent="0.4">
      <c r="A22" s="92">
        <v>2016</v>
      </c>
      <c r="B22" s="93" t="s">
        <v>9</v>
      </c>
      <c r="C22" s="64">
        <v>5356.6843479999998</v>
      </c>
      <c r="D22" s="64">
        <f t="shared" si="9"/>
        <v>5678.0854088799997</v>
      </c>
      <c r="E22" s="64">
        <f t="shared" si="17"/>
        <v>1310.3374815683196</v>
      </c>
      <c r="F22" s="64">
        <f t="shared" si="18"/>
        <v>29.118610701518215</v>
      </c>
      <c r="G22" s="64">
        <f t="shared" si="12"/>
        <v>6075.5513875015995</v>
      </c>
      <c r="H22" s="64">
        <f t="shared" si="13"/>
        <v>6075.5513875015995</v>
      </c>
      <c r="I22" s="64">
        <f t="shared" si="14"/>
        <v>1402.0611052781019</v>
      </c>
      <c r="J22" s="64">
        <f t="shared" si="15"/>
        <v>31.156913450624486</v>
      </c>
      <c r="K22" s="64">
        <v>120</v>
      </c>
      <c r="L22" s="64">
        <v>69.428939999999997</v>
      </c>
      <c r="M22" s="64">
        <v>69.428939999999997</v>
      </c>
      <c r="N22" s="285">
        <f t="shared" si="3"/>
        <v>78.982168037520793</v>
      </c>
      <c r="O22" s="285">
        <f t="shared" si="4"/>
        <v>78.982168037520793</v>
      </c>
      <c r="P22" s="285">
        <f t="shared" si="5"/>
        <v>394.91084018760398</v>
      </c>
      <c r="Q22" s="285">
        <f t="shared" si="6"/>
        <v>394.91084018760398</v>
      </c>
      <c r="R22" s="285">
        <f t="shared" si="7"/>
        <v>30.377756937507996</v>
      </c>
      <c r="S22" s="285">
        <f t="shared" si="8"/>
        <v>30.377756937507996</v>
      </c>
      <c r="T22" s="64">
        <v>70</v>
      </c>
      <c r="U22" s="64">
        <v>100</v>
      </c>
      <c r="V22" s="64">
        <v>70</v>
      </c>
      <c r="W22" s="64">
        <v>175</v>
      </c>
      <c r="X22" s="64">
        <v>70</v>
      </c>
      <c r="Y22" s="64">
        <v>313</v>
      </c>
      <c r="Z22" s="64">
        <v>70</v>
      </c>
      <c r="AA22" s="64">
        <v>441</v>
      </c>
      <c r="AB22" s="64">
        <v>70</v>
      </c>
      <c r="AC22" s="64">
        <v>580</v>
      </c>
    </row>
    <row r="23" spans="1:29" s="94" customFormat="1" x14ac:dyDescent="0.4">
      <c r="A23" s="92">
        <v>2046</v>
      </c>
      <c r="B23" s="93" t="s">
        <v>69</v>
      </c>
      <c r="C23" s="64">
        <v>2487.4032080000002</v>
      </c>
      <c r="D23" s="64">
        <f>SUM(C23*0.06)+C23</f>
        <v>2636.6474004800002</v>
      </c>
      <c r="E23" s="64">
        <f t="shared" si="17"/>
        <v>608.46177289363766</v>
      </c>
      <c r="F23" s="64">
        <f t="shared" si="18"/>
        <v>13.521372730969725</v>
      </c>
      <c r="G23" s="64"/>
      <c r="H23" s="64">
        <v>1304.3699999999999</v>
      </c>
      <c r="I23" s="64">
        <f t="shared" si="14"/>
        <v>301.01077700597693</v>
      </c>
      <c r="J23" s="64">
        <f t="shared" si="15"/>
        <v>6.6891283779105981</v>
      </c>
      <c r="K23" s="64">
        <v>120</v>
      </c>
      <c r="L23" s="64"/>
      <c r="M23" s="64"/>
      <c r="N23" s="64"/>
      <c r="O23" s="64"/>
      <c r="P23" s="285"/>
      <c r="Q23" s="285"/>
      <c r="R23" s="285">
        <f t="shared" si="0"/>
        <v>6.5218499999999997</v>
      </c>
      <c r="S23" s="285">
        <f t="shared" si="1"/>
        <v>6.5218499999999997</v>
      </c>
      <c r="T23" s="64">
        <v>70</v>
      </c>
      <c r="U23" s="64">
        <v>100</v>
      </c>
      <c r="V23" s="64">
        <v>70</v>
      </c>
      <c r="W23" s="64">
        <v>175</v>
      </c>
      <c r="X23" s="64">
        <v>70</v>
      </c>
      <c r="Y23" s="64">
        <v>313</v>
      </c>
      <c r="Z23" s="64">
        <v>70</v>
      </c>
      <c r="AA23" s="64">
        <v>441</v>
      </c>
      <c r="AB23" s="64">
        <v>70</v>
      </c>
      <c r="AC23" s="64">
        <v>580</v>
      </c>
    </row>
    <row r="24" spans="1:29" s="94" customFormat="1" x14ac:dyDescent="0.4">
      <c r="A24" s="92">
        <v>2048</v>
      </c>
      <c r="B24" s="93" t="s">
        <v>66</v>
      </c>
      <c r="C24" s="64">
        <v>2619.6396919999997</v>
      </c>
      <c r="D24" s="64">
        <f t="shared" si="9"/>
        <v>2776.8180735199999</v>
      </c>
      <c r="E24" s="64">
        <f t="shared" si="17"/>
        <v>640.80910011307776</v>
      </c>
      <c r="F24" s="64">
        <f t="shared" si="18"/>
        <v>14.240202224735061</v>
      </c>
      <c r="G24" s="64"/>
      <c r="H24" s="64">
        <v>2606.88</v>
      </c>
      <c r="I24" s="64">
        <f t="shared" si="14"/>
        <v>601.59231994092261</v>
      </c>
      <c r="J24" s="64">
        <f t="shared" si="15"/>
        <v>13.368718220909392</v>
      </c>
      <c r="K24" s="64">
        <v>120</v>
      </c>
      <c r="L24" s="64"/>
      <c r="M24" s="64"/>
      <c r="N24" s="64"/>
      <c r="O24" s="64"/>
      <c r="P24" s="285"/>
      <c r="Q24" s="285"/>
      <c r="R24" s="285">
        <f t="shared" si="0"/>
        <v>13.034400000000002</v>
      </c>
      <c r="S24" s="285">
        <f t="shared" si="1"/>
        <v>13.034400000000002</v>
      </c>
      <c r="T24" s="64">
        <v>70</v>
      </c>
      <c r="U24" s="64">
        <v>100</v>
      </c>
      <c r="V24" s="64">
        <v>70</v>
      </c>
      <c r="W24" s="64">
        <v>175</v>
      </c>
      <c r="X24" s="64">
        <v>70</v>
      </c>
      <c r="Y24" s="64">
        <v>313</v>
      </c>
      <c r="Z24" s="64">
        <v>70</v>
      </c>
      <c r="AA24" s="64">
        <v>441</v>
      </c>
      <c r="AB24" s="64">
        <v>70</v>
      </c>
      <c r="AC24" s="64">
        <v>580</v>
      </c>
    </row>
    <row r="25" spans="1:29" s="94" customFormat="1" x14ac:dyDescent="0.4">
      <c r="A25" s="92">
        <v>2050</v>
      </c>
      <c r="B25" s="93" t="s">
        <v>74</v>
      </c>
      <c r="C25" s="64">
        <v>2877.1800480000002</v>
      </c>
      <c r="D25" s="64">
        <f t="shared" si="9"/>
        <v>3049.8108508800001</v>
      </c>
      <c r="E25" s="64">
        <f t="shared" si="17"/>
        <v>703.80791795629193</v>
      </c>
      <c r="F25" s="64">
        <f t="shared" si="18"/>
        <v>15.640175954584265</v>
      </c>
      <c r="G25" s="64"/>
      <c r="H25" s="64">
        <v>4021.78</v>
      </c>
      <c r="I25" s="64">
        <f t="shared" si="14"/>
        <v>928.11021623243255</v>
      </c>
      <c r="J25" s="64">
        <f t="shared" si="15"/>
        <v>20.624671471831835</v>
      </c>
      <c r="K25" s="64">
        <v>120</v>
      </c>
      <c r="L25" s="64"/>
      <c r="M25" s="64"/>
      <c r="N25" s="64"/>
      <c r="O25" s="64"/>
      <c r="P25" s="285"/>
      <c r="Q25" s="285"/>
      <c r="R25" s="285">
        <f t="shared" si="0"/>
        <v>20.108900000000002</v>
      </c>
      <c r="S25" s="285">
        <f t="shared" si="1"/>
        <v>20.108900000000002</v>
      </c>
      <c r="T25" s="64">
        <v>70</v>
      </c>
      <c r="U25" s="64">
        <v>100</v>
      </c>
      <c r="V25" s="64">
        <v>70</v>
      </c>
      <c r="W25" s="64">
        <v>175</v>
      </c>
      <c r="X25" s="64">
        <v>70</v>
      </c>
      <c r="Y25" s="64">
        <v>313</v>
      </c>
      <c r="Z25" s="64">
        <v>70</v>
      </c>
      <c r="AA25" s="64">
        <v>441</v>
      </c>
      <c r="AB25" s="64">
        <v>70</v>
      </c>
      <c r="AC25" s="64">
        <v>580</v>
      </c>
    </row>
    <row r="26" spans="1:29" s="94" customFormat="1" x14ac:dyDescent="0.4">
      <c r="A26" s="92">
        <v>2052</v>
      </c>
      <c r="B26" s="93" t="s">
        <v>75</v>
      </c>
      <c r="C26" s="64">
        <v>3186.4958919999995</v>
      </c>
      <c r="D26" s="64">
        <f t="shared" si="9"/>
        <v>3377.6856455199995</v>
      </c>
      <c r="E26" s="64">
        <f t="shared" si="17"/>
        <v>779.47191413472399</v>
      </c>
      <c r="F26" s="64">
        <f t="shared" si="18"/>
        <v>17.321598091882755</v>
      </c>
      <c r="G26" s="64">
        <f t="shared" ref="G26:G30" si="19">SUM(D26*0.07)+D26</f>
        <v>3614.1236407063993</v>
      </c>
      <c r="H26" s="64">
        <v>5869.5</v>
      </c>
      <c r="I26" s="64">
        <f t="shared" si="14"/>
        <v>1354.5104193109178</v>
      </c>
      <c r="J26" s="64">
        <f t="shared" si="15"/>
        <v>30.100231540242618</v>
      </c>
      <c r="K26" s="64">
        <v>120</v>
      </c>
      <c r="L26" s="64">
        <v>69.430000000000007</v>
      </c>
      <c r="M26" s="64">
        <v>69.430000000000007</v>
      </c>
      <c r="N26" s="285">
        <f>+G26*0.013</f>
        <v>46.983607329183187</v>
      </c>
      <c r="O26" s="285">
        <f>+G26*0.013</f>
        <v>46.983607329183187</v>
      </c>
      <c r="P26" s="285">
        <f>+G26*0.065</f>
        <v>234.91803664591598</v>
      </c>
      <c r="Q26" s="285">
        <f>+G26*0.065</f>
        <v>234.91803664591598</v>
      </c>
      <c r="R26" s="285">
        <f t="shared" si="0"/>
        <v>29.3475</v>
      </c>
      <c r="S26" s="285">
        <f t="shared" si="1"/>
        <v>29.3475</v>
      </c>
      <c r="T26" s="64">
        <v>70</v>
      </c>
      <c r="U26" s="64">
        <v>100</v>
      </c>
      <c r="V26" s="64">
        <v>70</v>
      </c>
      <c r="W26" s="64">
        <v>175</v>
      </c>
      <c r="X26" s="64">
        <v>70</v>
      </c>
      <c r="Y26" s="64">
        <v>313</v>
      </c>
      <c r="Z26" s="64">
        <v>70</v>
      </c>
      <c r="AA26" s="64">
        <v>441</v>
      </c>
      <c r="AB26" s="64">
        <v>70</v>
      </c>
      <c r="AC26" s="64">
        <v>580</v>
      </c>
    </row>
    <row r="27" spans="1:29" s="94" customFormat="1" x14ac:dyDescent="0.4">
      <c r="A27" s="92">
        <v>4000</v>
      </c>
      <c r="B27" s="180" t="s">
        <v>70</v>
      </c>
      <c r="C27" s="64">
        <v>2487.4032080000002</v>
      </c>
      <c r="D27" s="64">
        <f t="shared" ref="D27:D32" si="20">SUM(C27*0.06)+C27</f>
        <v>2636.6474004800002</v>
      </c>
      <c r="E27" s="64">
        <f t="shared" si="17"/>
        <v>608.46177289363766</v>
      </c>
      <c r="F27" s="64">
        <f t="shared" si="18"/>
        <v>13.521372730969725</v>
      </c>
      <c r="G27" s="64"/>
      <c r="H27" s="64">
        <v>1304.3699999999999</v>
      </c>
      <c r="I27" s="64">
        <f t="shared" si="14"/>
        <v>301.01077700597693</v>
      </c>
      <c r="J27" s="64">
        <f t="shared" si="15"/>
        <v>6.6891283779105981</v>
      </c>
      <c r="K27" s="64">
        <v>120</v>
      </c>
      <c r="L27" s="64"/>
      <c r="M27" s="64"/>
      <c r="N27" s="64"/>
      <c r="O27" s="64"/>
      <c r="P27" s="285"/>
      <c r="Q27" s="285"/>
      <c r="R27" s="285">
        <f t="shared" si="0"/>
        <v>6.5218499999999997</v>
      </c>
      <c r="S27" s="285">
        <f t="shared" si="1"/>
        <v>6.5218499999999997</v>
      </c>
      <c r="T27" s="64">
        <v>70</v>
      </c>
      <c r="U27" s="64">
        <v>100</v>
      </c>
      <c r="V27" s="64">
        <v>70</v>
      </c>
      <c r="W27" s="64">
        <v>175</v>
      </c>
      <c r="X27" s="64">
        <v>70</v>
      </c>
      <c r="Y27" s="64">
        <v>313</v>
      </c>
      <c r="Z27" s="64">
        <v>70</v>
      </c>
      <c r="AA27" s="64">
        <v>441</v>
      </c>
      <c r="AB27" s="64">
        <v>70</v>
      </c>
      <c r="AC27" s="64">
        <v>580</v>
      </c>
    </row>
    <row r="28" spans="1:29" s="94" customFormat="1" x14ac:dyDescent="0.4">
      <c r="A28" s="92">
        <v>4001</v>
      </c>
      <c r="B28" s="180" t="s">
        <v>71</v>
      </c>
      <c r="C28" s="64">
        <v>2619.6396919999997</v>
      </c>
      <c r="D28" s="64">
        <f t="shared" si="20"/>
        <v>2776.8180735199999</v>
      </c>
      <c r="E28" s="64">
        <f t="shared" si="17"/>
        <v>640.80910011307776</v>
      </c>
      <c r="F28" s="64">
        <f t="shared" si="18"/>
        <v>14.240202224735061</v>
      </c>
      <c r="G28" s="64"/>
      <c r="H28" s="64">
        <v>2606.88</v>
      </c>
      <c r="I28" s="64">
        <f t="shared" si="14"/>
        <v>601.59231994092261</v>
      </c>
      <c r="J28" s="64">
        <f t="shared" si="15"/>
        <v>13.368718220909392</v>
      </c>
      <c r="K28" s="64">
        <v>120</v>
      </c>
      <c r="L28" s="64"/>
      <c r="M28" s="64"/>
      <c r="N28" s="64"/>
      <c r="O28" s="64"/>
      <c r="P28" s="285"/>
      <c r="Q28" s="285"/>
      <c r="R28" s="285">
        <f t="shared" si="0"/>
        <v>13.034400000000002</v>
      </c>
      <c r="S28" s="285">
        <f t="shared" si="1"/>
        <v>13.034400000000002</v>
      </c>
      <c r="T28" s="64">
        <v>70</v>
      </c>
      <c r="U28" s="64">
        <v>100</v>
      </c>
      <c r="V28" s="64">
        <v>70</v>
      </c>
      <c r="W28" s="64">
        <v>175</v>
      </c>
      <c r="X28" s="64">
        <v>70</v>
      </c>
      <c r="Y28" s="64">
        <v>313</v>
      </c>
      <c r="Z28" s="64">
        <v>70</v>
      </c>
      <c r="AA28" s="64">
        <v>441</v>
      </c>
      <c r="AB28" s="64">
        <v>70</v>
      </c>
      <c r="AC28" s="64">
        <v>580</v>
      </c>
    </row>
    <row r="29" spans="1:29" s="94" customFormat="1" x14ac:dyDescent="0.4">
      <c r="A29" s="92">
        <v>4002</v>
      </c>
      <c r="B29" s="180" t="s">
        <v>72</v>
      </c>
      <c r="C29" s="64">
        <v>2877.1800480000002</v>
      </c>
      <c r="D29" s="64">
        <f t="shared" si="20"/>
        <v>3049.8108508800001</v>
      </c>
      <c r="E29" s="64">
        <f t="shared" si="17"/>
        <v>703.80791795629193</v>
      </c>
      <c r="F29" s="64">
        <f t="shared" si="18"/>
        <v>15.640175954584265</v>
      </c>
      <c r="G29" s="64"/>
      <c r="H29" s="64">
        <v>4021.78</v>
      </c>
      <c r="I29" s="64">
        <f t="shared" si="14"/>
        <v>928.11021623243255</v>
      </c>
      <c r="J29" s="64">
        <f t="shared" si="15"/>
        <v>20.624671471831835</v>
      </c>
      <c r="K29" s="64">
        <v>120</v>
      </c>
      <c r="L29" s="64"/>
      <c r="M29" s="64"/>
      <c r="N29" s="64"/>
      <c r="O29" s="64"/>
      <c r="P29" s="285"/>
      <c r="Q29" s="285"/>
      <c r="R29" s="285">
        <f t="shared" si="0"/>
        <v>20.108900000000002</v>
      </c>
      <c r="S29" s="285">
        <f t="shared" si="1"/>
        <v>20.108900000000002</v>
      </c>
      <c r="T29" s="64">
        <v>70</v>
      </c>
      <c r="U29" s="64">
        <v>100</v>
      </c>
      <c r="V29" s="64">
        <v>70</v>
      </c>
      <c r="W29" s="64">
        <v>175</v>
      </c>
      <c r="X29" s="64">
        <v>70</v>
      </c>
      <c r="Y29" s="64">
        <v>313</v>
      </c>
      <c r="Z29" s="64">
        <v>70</v>
      </c>
      <c r="AA29" s="64">
        <v>441</v>
      </c>
      <c r="AB29" s="64">
        <v>70</v>
      </c>
      <c r="AC29" s="64">
        <v>580</v>
      </c>
    </row>
    <row r="30" spans="1:29" s="94" customFormat="1" x14ac:dyDescent="0.4">
      <c r="A30" s="92">
        <v>4003</v>
      </c>
      <c r="B30" s="180" t="s">
        <v>73</v>
      </c>
      <c r="C30" s="64">
        <v>3186.4958919999995</v>
      </c>
      <c r="D30" s="64">
        <f t="shared" si="20"/>
        <v>3377.6856455199995</v>
      </c>
      <c r="E30" s="64">
        <f t="shared" si="17"/>
        <v>779.47191413472399</v>
      </c>
      <c r="F30" s="64">
        <f t="shared" si="18"/>
        <v>17.321598091882755</v>
      </c>
      <c r="G30" s="64">
        <f t="shared" si="19"/>
        <v>3614.1236407063993</v>
      </c>
      <c r="H30" s="64">
        <v>5869.5</v>
      </c>
      <c r="I30" s="64">
        <f t="shared" si="14"/>
        <v>1354.5104193109178</v>
      </c>
      <c r="J30" s="64">
        <f t="shared" si="15"/>
        <v>30.100231540242618</v>
      </c>
      <c r="K30" s="64">
        <v>120</v>
      </c>
      <c r="L30" s="64">
        <v>69.430000000000007</v>
      </c>
      <c r="M30" s="64">
        <v>69.430000000000007</v>
      </c>
      <c r="N30" s="285">
        <f>+G30*0.013</f>
        <v>46.983607329183187</v>
      </c>
      <c r="O30" s="285">
        <f>+G30*0.013</f>
        <v>46.983607329183187</v>
      </c>
      <c r="P30" s="285">
        <f>+G30*0.065</f>
        <v>234.91803664591598</v>
      </c>
      <c r="Q30" s="285">
        <f>+G30*0.065</f>
        <v>234.91803664591598</v>
      </c>
      <c r="R30" s="285">
        <f t="shared" si="0"/>
        <v>29.3475</v>
      </c>
      <c r="S30" s="285">
        <f t="shared" si="1"/>
        <v>29.3475</v>
      </c>
      <c r="T30" s="64">
        <v>70</v>
      </c>
      <c r="U30" s="64">
        <v>100</v>
      </c>
      <c r="V30" s="64">
        <v>70</v>
      </c>
      <c r="W30" s="64">
        <v>175</v>
      </c>
      <c r="X30" s="64">
        <v>70</v>
      </c>
      <c r="Y30" s="64">
        <v>313</v>
      </c>
      <c r="Z30" s="64">
        <v>70</v>
      </c>
      <c r="AA30" s="64">
        <v>441</v>
      </c>
      <c r="AB30" s="64">
        <v>70</v>
      </c>
      <c r="AC30" s="64">
        <v>580</v>
      </c>
    </row>
    <row r="31" spans="1:29" s="94" customFormat="1" x14ac:dyDescent="0.4">
      <c r="A31" s="92">
        <v>3028</v>
      </c>
      <c r="B31" s="93" t="s">
        <v>45</v>
      </c>
      <c r="C31" s="64">
        <v>3156.1923999999999</v>
      </c>
      <c r="D31" s="64">
        <f t="shared" si="20"/>
        <v>3345.563944</v>
      </c>
      <c r="E31" s="64">
        <f t="shared" si="17"/>
        <v>772.05915676274424</v>
      </c>
      <c r="F31" s="64">
        <f t="shared" si="18"/>
        <v>17.156870150283204</v>
      </c>
      <c r="G31" s="64">
        <f t="shared" ref="G31" si="21">SUM(D31*0.07)+D31</f>
        <v>3579.7534200800001</v>
      </c>
      <c r="H31" s="64">
        <f t="shared" si="16"/>
        <v>3899.9700000000003</v>
      </c>
      <c r="I31" s="64">
        <f t="shared" ref="I31" si="22">+H31/4.3333</f>
        <v>900</v>
      </c>
      <c r="J31" s="64">
        <f t="shared" ref="J31" si="23">+I31/45</f>
        <v>20</v>
      </c>
      <c r="K31" s="64">
        <v>120</v>
      </c>
      <c r="L31" s="64">
        <v>69.428939999999997</v>
      </c>
      <c r="M31" s="64">
        <v>69.428939999999997</v>
      </c>
      <c r="N31" s="285">
        <f t="shared" ref="N31:N46" si="24">+G31*0.013</f>
        <v>46.536794461039996</v>
      </c>
      <c r="O31" s="285">
        <f t="shared" ref="O31:O46" si="25">+G31*0.013</f>
        <v>46.536794461039996</v>
      </c>
      <c r="P31" s="285">
        <f t="shared" ref="P31:P46" si="26">+G31*0.065</f>
        <v>232.6839723052</v>
      </c>
      <c r="Q31" s="285">
        <f t="shared" ref="Q31:Q46" si="27">+G31*0.065</f>
        <v>232.6839723052</v>
      </c>
      <c r="R31" s="285">
        <f t="shared" ref="R31:R46" si="28">+H31*0.005</f>
        <v>19.499850000000002</v>
      </c>
      <c r="S31" s="285">
        <f t="shared" ref="S31:S46" si="29">+H31*0.005</f>
        <v>19.499850000000002</v>
      </c>
      <c r="T31" s="64">
        <v>70</v>
      </c>
      <c r="U31" s="64">
        <v>100</v>
      </c>
      <c r="V31" s="64">
        <v>70</v>
      </c>
      <c r="W31" s="64">
        <v>175</v>
      </c>
      <c r="X31" s="64">
        <v>70</v>
      </c>
      <c r="Y31" s="64">
        <v>313</v>
      </c>
      <c r="Z31" s="64">
        <v>70</v>
      </c>
      <c r="AA31" s="64">
        <v>441</v>
      </c>
      <c r="AB31" s="64">
        <v>70</v>
      </c>
      <c r="AC31" s="64">
        <v>580</v>
      </c>
    </row>
    <row r="32" spans="1:29" s="94" customFormat="1" x14ac:dyDescent="0.4">
      <c r="A32" s="92">
        <v>3026</v>
      </c>
      <c r="B32" s="93" t="s">
        <v>44</v>
      </c>
      <c r="C32" s="64">
        <v>4418.6693599999999</v>
      </c>
      <c r="D32" s="64">
        <f t="shared" si="20"/>
        <v>4683.7895215999997</v>
      </c>
      <c r="E32" s="64">
        <f t="shared" si="17"/>
        <v>1080.882819467842</v>
      </c>
      <c r="F32" s="64">
        <f t="shared" si="18"/>
        <v>24.019618210396487</v>
      </c>
      <c r="G32" s="64">
        <f t="shared" si="12"/>
        <v>5011.6547881119996</v>
      </c>
      <c r="H32" s="64">
        <f t="shared" si="13"/>
        <v>5011.6547881119996</v>
      </c>
      <c r="I32" s="64">
        <f t="shared" si="14"/>
        <v>1156.5446168305907</v>
      </c>
      <c r="J32" s="64">
        <f t="shared" si="15"/>
        <v>25.700991485124238</v>
      </c>
      <c r="K32" s="64">
        <v>120</v>
      </c>
      <c r="L32" s="64">
        <v>69.428939999999997</v>
      </c>
      <c r="M32" s="64">
        <v>69.428939999999997</v>
      </c>
      <c r="N32" s="285">
        <f t="shared" si="24"/>
        <v>65.15151224545599</v>
      </c>
      <c r="O32" s="285">
        <f t="shared" si="25"/>
        <v>65.15151224545599</v>
      </c>
      <c r="P32" s="285">
        <f t="shared" si="26"/>
        <v>325.75756122728001</v>
      </c>
      <c r="Q32" s="285">
        <f t="shared" si="27"/>
        <v>325.75756122728001</v>
      </c>
      <c r="R32" s="285">
        <f t="shared" si="28"/>
        <v>25.058273940559999</v>
      </c>
      <c r="S32" s="285">
        <f t="shared" si="29"/>
        <v>25.058273940559999</v>
      </c>
      <c r="T32" s="64">
        <v>70</v>
      </c>
      <c r="U32" s="64">
        <v>100</v>
      </c>
      <c r="V32" s="64">
        <v>70</v>
      </c>
      <c r="W32" s="64">
        <v>175</v>
      </c>
      <c r="X32" s="64">
        <v>70</v>
      </c>
      <c r="Y32" s="64">
        <v>313</v>
      </c>
      <c r="Z32" s="64">
        <v>70</v>
      </c>
      <c r="AA32" s="64">
        <v>441</v>
      </c>
      <c r="AB32" s="64">
        <v>70</v>
      </c>
      <c r="AC32" s="64">
        <v>580</v>
      </c>
    </row>
    <row r="33" spans="1:29" s="94" customFormat="1" x14ac:dyDescent="0.4">
      <c r="A33" s="92">
        <v>3040</v>
      </c>
      <c r="B33" s="93" t="s">
        <v>19</v>
      </c>
      <c r="C33" s="64">
        <v>3189.54</v>
      </c>
      <c r="D33" s="64">
        <f>SUM(C33*0.06)+C33</f>
        <v>3380.9124000000002</v>
      </c>
      <c r="E33" s="64">
        <f t="shared" si="17"/>
        <v>780.21655551196545</v>
      </c>
      <c r="F33" s="64">
        <f t="shared" si="18"/>
        <v>17.338145678043677</v>
      </c>
      <c r="G33" s="64">
        <f t="shared" si="12"/>
        <v>3617.5762680000003</v>
      </c>
      <c r="H33" s="64">
        <f t="shared" si="16"/>
        <v>3899.9700000000003</v>
      </c>
      <c r="I33" s="64">
        <f t="shared" si="14"/>
        <v>900</v>
      </c>
      <c r="J33" s="64">
        <f t="shared" si="15"/>
        <v>20</v>
      </c>
      <c r="K33" s="64">
        <v>120</v>
      </c>
      <c r="L33" s="64">
        <v>69.428939999999997</v>
      </c>
      <c r="M33" s="64">
        <v>69.428939999999997</v>
      </c>
      <c r="N33" s="285">
        <f t="shared" si="24"/>
        <v>47.028491484</v>
      </c>
      <c r="O33" s="285">
        <f t="shared" si="25"/>
        <v>47.028491484</v>
      </c>
      <c r="P33" s="285">
        <f t="shared" si="26"/>
        <v>235.14245742000003</v>
      </c>
      <c r="Q33" s="285">
        <f t="shared" si="27"/>
        <v>235.14245742000003</v>
      </c>
      <c r="R33" s="285">
        <f t="shared" si="28"/>
        <v>19.499850000000002</v>
      </c>
      <c r="S33" s="285">
        <f t="shared" si="29"/>
        <v>19.499850000000002</v>
      </c>
      <c r="T33" s="64">
        <v>70</v>
      </c>
      <c r="U33" s="64">
        <v>100</v>
      </c>
      <c r="V33" s="64">
        <v>70</v>
      </c>
      <c r="W33" s="64">
        <v>175</v>
      </c>
      <c r="X33" s="64">
        <v>70</v>
      </c>
      <c r="Y33" s="64">
        <v>313</v>
      </c>
      <c r="Z33" s="64">
        <v>70</v>
      </c>
      <c r="AA33" s="64">
        <v>441</v>
      </c>
      <c r="AB33" s="64">
        <v>70</v>
      </c>
      <c r="AC33" s="64">
        <v>580</v>
      </c>
    </row>
    <row r="34" spans="1:29" s="94" customFormat="1" x14ac:dyDescent="0.4">
      <c r="A34" s="92">
        <v>3084</v>
      </c>
      <c r="B34" s="93" t="s">
        <v>103</v>
      </c>
      <c r="C34" s="64">
        <v>3282.4384</v>
      </c>
      <c r="D34" s="64">
        <f>SUM(C34*0.06)+C34</f>
        <v>3479.3847040000001</v>
      </c>
      <c r="E34" s="64">
        <f t="shared" si="17"/>
        <v>802.94110816237037</v>
      </c>
      <c r="F34" s="64">
        <f t="shared" si="18"/>
        <v>17.843135736941562</v>
      </c>
      <c r="G34" s="64">
        <f t="shared" si="12"/>
        <v>3722.9416332800001</v>
      </c>
      <c r="H34" s="64">
        <f t="shared" si="16"/>
        <v>3899.9700000000003</v>
      </c>
      <c r="I34" s="64">
        <f t="shared" si="14"/>
        <v>900</v>
      </c>
      <c r="J34" s="64">
        <f t="shared" si="15"/>
        <v>20</v>
      </c>
      <c r="K34" s="64">
        <v>120</v>
      </c>
      <c r="L34" s="64">
        <v>69.428939999999997</v>
      </c>
      <c r="M34" s="64">
        <v>69.428939999999997</v>
      </c>
      <c r="N34" s="285">
        <f t="shared" si="24"/>
        <v>48.398241232639997</v>
      </c>
      <c r="O34" s="285">
        <f t="shared" si="25"/>
        <v>48.398241232639997</v>
      </c>
      <c r="P34" s="285">
        <f t="shared" si="26"/>
        <v>241.99120616320002</v>
      </c>
      <c r="Q34" s="285">
        <f t="shared" si="27"/>
        <v>241.99120616320002</v>
      </c>
      <c r="R34" s="285">
        <f t="shared" si="28"/>
        <v>19.499850000000002</v>
      </c>
      <c r="S34" s="285">
        <f t="shared" si="29"/>
        <v>19.499850000000002</v>
      </c>
      <c r="T34" s="64">
        <v>70</v>
      </c>
      <c r="U34" s="64">
        <v>100</v>
      </c>
      <c r="V34" s="64">
        <v>70</v>
      </c>
      <c r="W34" s="64">
        <v>175</v>
      </c>
      <c r="X34" s="64">
        <v>70</v>
      </c>
      <c r="Y34" s="64">
        <v>313</v>
      </c>
      <c r="Z34" s="64">
        <v>70</v>
      </c>
      <c r="AA34" s="64">
        <v>441</v>
      </c>
      <c r="AB34" s="64">
        <v>70</v>
      </c>
      <c r="AC34" s="64">
        <v>580</v>
      </c>
    </row>
    <row r="35" spans="1:29" s="94" customFormat="1" x14ac:dyDescent="0.4">
      <c r="A35" s="92">
        <v>3038</v>
      </c>
      <c r="B35" s="93" t="s">
        <v>102</v>
      </c>
      <c r="C35" s="64">
        <v>4292.4216639999995</v>
      </c>
      <c r="D35" s="64">
        <f t="shared" si="9"/>
        <v>4549.9669638399992</v>
      </c>
      <c r="E35" s="64">
        <f t="shared" si="17"/>
        <v>1050.000453197332</v>
      </c>
      <c r="F35" s="64">
        <f t="shared" si="18"/>
        <v>23.333343404385158</v>
      </c>
      <c r="G35" s="64">
        <f t="shared" si="12"/>
        <v>4868.4646513087991</v>
      </c>
      <c r="H35" s="64">
        <f t="shared" si="13"/>
        <v>4868.4646513087991</v>
      </c>
      <c r="I35" s="64">
        <f t="shared" si="14"/>
        <v>1123.5004849211452</v>
      </c>
      <c r="J35" s="64">
        <f t="shared" si="15"/>
        <v>24.966677442692117</v>
      </c>
      <c r="K35" s="64">
        <v>120</v>
      </c>
      <c r="L35" s="64">
        <v>69.428939999999997</v>
      </c>
      <c r="M35" s="64">
        <v>69.428939999999997</v>
      </c>
      <c r="N35" s="285">
        <f t="shared" si="24"/>
        <v>63.290040467014386</v>
      </c>
      <c r="O35" s="285">
        <f t="shared" si="25"/>
        <v>63.290040467014386</v>
      </c>
      <c r="P35" s="285">
        <f t="shared" si="26"/>
        <v>316.45020233507194</v>
      </c>
      <c r="Q35" s="285">
        <f t="shared" si="27"/>
        <v>316.45020233507194</v>
      </c>
      <c r="R35" s="285">
        <f t="shared" si="28"/>
        <v>24.342323256543995</v>
      </c>
      <c r="S35" s="285">
        <f t="shared" si="29"/>
        <v>24.342323256543995</v>
      </c>
      <c r="T35" s="64">
        <v>70</v>
      </c>
      <c r="U35" s="64">
        <v>100</v>
      </c>
      <c r="V35" s="64">
        <v>70</v>
      </c>
      <c r="W35" s="64">
        <v>175</v>
      </c>
      <c r="X35" s="64">
        <v>70</v>
      </c>
      <c r="Y35" s="64">
        <v>313</v>
      </c>
      <c r="Z35" s="64">
        <v>70</v>
      </c>
      <c r="AA35" s="64">
        <v>441</v>
      </c>
      <c r="AB35" s="64">
        <v>70</v>
      </c>
      <c r="AC35" s="64">
        <v>580</v>
      </c>
    </row>
    <row r="36" spans="1:29" s="94" customFormat="1" x14ac:dyDescent="0.4">
      <c r="A36" s="284">
        <v>3088</v>
      </c>
      <c r="B36" s="180" t="s">
        <v>197</v>
      </c>
      <c r="C36" s="64"/>
      <c r="D36" s="64"/>
      <c r="E36" s="64"/>
      <c r="F36" s="64"/>
      <c r="G36" s="64">
        <f>SUM(11.69*45)*4.3333</f>
        <v>2279.5324649999998</v>
      </c>
      <c r="H36" s="64">
        <f t="shared" ref="H36" si="30">SUM(20*45)*4.3333</f>
        <v>3899.9700000000003</v>
      </c>
      <c r="I36" s="64">
        <f t="shared" si="14"/>
        <v>900</v>
      </c>
      <c r="J36" s="64">
        <f t="shared" si="15"/>
        <v>20</v>
      </c>
      <c r="K36" s="64">
        <v>120</v>
      </c>
      <c r="L36" s="64">
        <v>69.428939999999997</v>
      </c>
      <c r="M36" s="64">
        <v>69.428939999999997</v>
      </c>
      <c r="N36" s="285">
        <f t="shared" si="24"/>
        <v>29.633922044999995</v>
      </c>
      <c r="O36" s="285">
        <f t="shared" si="25"/>
        <v>29.633922044999995</v>
      </c>
      <c r="P36" s="285">
        <f t="shared" si="26"/>
        <v>148.16961022499999</v>
      </c>
      <c r="Q36" s="285">
        <f t="shared" si="27"/>
        <v>148.16961022499999</v>
      </c>
      <c r="R36" s="285">
        <f t="shared" si="28"/>
        <v>19.499850000000002</v>
      </c>
      <c r="S36" s="285">
        <f t="shared" si="29"/>
        <v>19.499850000000002</v>
      </c>
      <c r="T36" s="64">
        <v>70</v>
      </c>
      <c r="U36" s="64">
        <v>100</v>
      </c>
      <c r="V36" s="64">
        <v>70</v>
      </c>
      <c r="W36" s="64">
        <v>175</v>
      </c>
      <c r="X36" s="64">
        <v>70</v>
      </c>
      <c r="Y36" s="64">
        <v>313</v>
      </c>
      <c r="Z36" s="64">
        <v>70</v>
      </c>
      <c r="AA36" s="64">
        <v>441</v>
      </c>
      <c r="AB36" s="64">
        <v>70</v>
      </c>
      <c r="AC36" s="64">
        <v>580</v>
      </c>
    </row>
    <row r="37" spans="1:29" s="94" customFormat="1" x14ac:dyDescent="0.4">
      <c r="A37" s="284">
        <v>3087</v>
      </c>
      <c r="B37" s="180" t="s">
        <v>198</v>
      </c>
      <c r="C37" s="64">
        <v>2584.2800000000002</v>
      </c>
      <c r="D37" s="64">
        <f t="shared" si="9"/>
        <v>2739.3368</v>
      </c>
      <c r="E37" s="64">
        <f t="shared" si="17"/>
        <v>632.15950891929936</v>
      </c>
      <c r="F37" s="64">
        <f t="shared" si="18"/>
        <v>14.047989087095541</v>
      </c>
      <c r="G37" s="64">
        <f t="shared" ref="G37:H37" si="31">SUM(20*45)*4.3333</f>
        <v>3899.9700000000003</v>
      </c>
      <c r="H37" s="64">
        <f t="shared" si="31"/>
        <v>3899.9700000000003</v>
      </c>
      <c r="I37" s="64">
        <f t="shared" si="14"/>
        <v>900</v>
      </c>
      <c r="J37" s="64">
        <f t="shared" si="15"/>
        <v>20</v>
      </c>
      <c r="K37" s="64">
        <v>120</v>
      </c>
      <c r="L37" s="64">
        <v>69.428939999999997</v>
      </c>
      <c r="M37" s="64">
        <v>69.428939999999997</v>
      </c>
      <c r="N37" s="285">
        <f t="shared" si="24"/>
        <v>50.69961</v>
      </c>
      <c r="O37" s="285">
        <f t="shared" si="25"/>
        <v>50.69961</v>
      </c>
      <c r="P37" s="285">
        <f t="shared" si="26"/>
        <v>253.49805000000003</v>
      </c>
      <c r="Q37" s="285">
        <f t="shared" si="27"/>
        <v>253.49805000000003</v>
      </c>
      <c r="R37" s="285">
        <f t="shared" si="28"/>
        <v>19.499850000000002</v>
      </c>
      <c r="S37" s="285">
        <f t="shared" si="29"/>
        <v>19.499850000000002</v>
      </c>
      <c r="T37" s="64">
        <v>70</v>
      </c>
      <c r="U37" s="64">
        <v>100</v>
      </c>
      <c r="V37" s="64">
        <v>70</v>
      </c>
      <c r="W37" s="64">
        <v>175</v>
      </c>
      <c r="X37" s="64">
        <v>70</v>
      </c>
      <c r="Y37" s="64">
        <v>313</v>
      </c>
      <c r="Z37" s="64">
        <v>70</v>
      </c>
      <c r="AA37" s="64">
        <v>441</v>
      </c>
      <c r="AB37" s="64">
        <v>70</v>
      </c>
      <c r="AC37" s="64">
        <v>580</v>
      </c>
    </row>
    <row r="38" spans="1:29" s="94" customFormat="1" x14ac:dyDescent="0.4">
      <c r="A38" s="92">
        <v>2067</v>
      </c>
      <c r="B38" s="93" t="s">
        <v>27</v>
      </c>
      <c r="C38" s="64">
        <v>2769.876248</v>
      </c>
      <c r="D38" s="64">
        <f>SUM(C38*0.06)+C38</f>
        <v>2936.06882288</v>
      </c>
      <c r="E38" s="64">
        <f t="shared" si="17"/>
        <v>677.55955573812105</v>
      </c>
      <c r="F38" s="64">
        <f t="shared" si="18"/>
        <v>15.056879016402689</v>
      </c>
      <c r="G38" s="64">
        <f t="shared" si="12"/>
        <v>3141.5936404815998</v>
      </c>
      <c r="H38" s="64">
        <f t="shared" ref="H38:H40" si="32">SUM(20*45)*4.3333</f>
        <v>3899.9700000000003</v>
      </c>
      <c r="I38" s="64">
        <f t="shared" si="14"/>
        <v>900</v>
      </c>
      <c r="J38" s="64">
        <f t="shared" si="15"/>
        <v>20</v>
      </c>
      <c r="K38" s="64">
        <v>120</v>
      </c>
      <c r="L38" s="64">
        <v>69.428939999999997</v>
      </c>
      <c r="M38" s="64">
        <v>69.428939999999997</v>
      </c>
      <c r="N38" s="285">
        <f t="shared" si="24"/>
        <v>40.840717326260794</v>
      </c>
      <c r="O38" s="285">
        <f t="shared" si="25"/>
        <v>40.840717326260794</v>
      </c>
      <c r="P38" s="285">
        <f t="shared" si="26"/>
        <v>204.20358663130401</v>
      </c>
      <c r="Q38" s="285">
        <f t="shared" si="27"/>
        <v>204.20358663130401</v>
      </c>
      <c r="R38" s="285">
        <f t="shared" si="28"/>
        <v>19.499850000000002</v>
      </c>
      <c r="S38" s="285">
        <f t="shared" si="29"/>
        <v>19.499850000000002</v>
      </c>
      <c r="T38" s="64">
        <v>70</v>
      </c>
      <c r="U38" s="64">
        <v>100</v>
      </c>
      <c r="V38" s="64">
        <v>70</v>
      </c>
      <c r="W38" s="64">
        <v>175</v>
      </c>
      <c r="X38" s="64">
        <v>70</v>
      </c>
      <c r="Y38" s="64">
        <v>313</v>
      </c>
      <c r="Z38" s="64">
        <v>70</v>
      </c>
      <c r="AA38" s="64">
        <v>441</v>
      </c>
      <c r="AB38" s="64">
        <v>70</v>
      </c>
      <c r="AC38" s="64">
        <v>580</v>
      </c>
    </row>
    <row r="39" spans="1:29" s="94" customFormat="1" x14ac:dyDescent="0.4">
      <c r="A39" s="92">
        <v>2068</v>
      </c>
      <c r="B39" s="93" t="s">
        <v>20</v>
      </c>
      <c r="C39" s="64">
        <v>3272.3389320000001</v>
      </c>
      <c r="D39" s="64">
        <f t="shared" si="9"/>
        <v>3468.6792679200003</v>
      </c>
      <c r="E39" s="64">
        <f t="shared" si="17"/>
        <v>800.47060390926083</v>
      </c>
      <c r="F39" s="64">
        <f t="shared" si="18"/>
        <v>17.788235642428017</v>
      </c>
      <c r="G39" s="64">
        <f t="shared" si="12"/>
        <v>3711.4868166744004</v>
      </c>
      <c r="H39" s="64">
        <f t="shared" si="32"/>
        <v>3899.9700000000003</v>
      </c>
      <c r="I39" s="64">
        <f t="shared" si="14"/>
        <v>900</v>
      </c>
      <c r="J39" s="64">
        <f t="shared" si="15"/>
        <v>20</v>
      </c>
      <c r="K39" s="64">
        <v>120</v>
      </c>
      <c r="L39" s="64">
        <v>69.428939999999997</v>
      </c>
      <c r="M39" s="64">
        <v>69.428939999999997</v>
      </c>
      <c r="N39" s="285">
        <f t="shared" si="24"/>
        <v>48.249328616767201</v>
      </c>
      <c r="O39" s="285">
        <f t="shared" si="25"/>
        <v>48.249328616767201</v>
      </c>
      <c r="P39" s="285">
        <f t="shared" si="26"/>
        <v>241.24664308383603</v>
      </c>
      <c r="Q39" s="285">
        <f t="shared" si="27"/>
        <v>241.24664308383603</v>
      </c>
      <c r="R39" s="285">
        <f t="shared" si="28"/>
        <v>19.499850000000002</v>
      </c>
      <c r="S39" s="285">
        <f t="shared" si="29"/>
        <v>19.499850000000002</v>
      </c>
      <c r="T39" s="64">
        <v>70</v>
      </c>
      <c r="U39" s="64">
        <v>100</v>
      </c>
      <c r="V39" s="64">
        <v>70</v>
      </c>
      <c r="W39" s="64">
        <v>175</v>
      </c>
      <c r="X39" s="64">
        <v>70</v>
      </c>
      <c r="Y39" s="64">
        <v>313</v>
      </c>
      <c r="Z39" s="64">
        <v>70</v>
      </c>
      <c r="AA39" s="64">
        <v>441</v>
      </c>
      <c r="AB39" s="64">
        <v>70</v>
      </c>
      <c r="AC39" s="64">
        <v>580</v>
      </c>
    </row>
    <row r="40" spans="1:29" s="94" customFormat="1" ht="26.25" customHeight="1" x14ac:dyDescent="0.4">
      <c r="A40" s="92">
        <v>2074</v>
      </c>
      <c r="B40" s="93" t="s">
        <v>23</v>
      </c>
      <c r="C40" s="64">
        <v>3394.5175000000004</v>
      </c>
      <c r="D40" s="64">
        <f>SUM(C40*0.06)+C40</f>
        <v>3598.1885500000003</v>
      </c>
      <c r="E40" s="64">
        <f t="shared" si="17"/>
        <v>830.3575912122401</v>
      </c>
      <c r="F40" s="64">
        <f t="shared" si="18"/>
        <v>18.452390915827557</v>
      </c>
      <c r="G40" s="64">
        <f t="shared" si="12"/>
        <v>3850.0617485000002</v>
      </c>
      <c r="H40" s="64">
        <f t="shared" si="32"/>
        <v>3899.9700000000003</v>
      </c>
      <c r="I40" s="64">
        <f t="shared" si="14"/>
        <v>900</v>
      </c>
      <c r="J40" s="64">
        <f t="shared" si="15"/>
        <v>20</v>
      </c>
      <c r="K40" s="64">
        <v>120</v>
      </c>
      <c r="L40" s="64">
        <v>69.428939999999997</v>
      </c>
      <c r="M40" s="64">
        <v>69.428939999999997</v>
      </c>
      <c r="N40" s="285">
        <f t="shared" si="24"/>
        <v>50.050802730500003</v>
      </c>
      <c r="O40" s="285">
        <f t="shared" si="25"/>
        <v>50.050802730500003</v>
      </c>
      <c r="P40" s="285">
        <f t="shared" si="26"/>
        <v>250.25401365250002</v>
      </c>
      <c r="Q40" s="285">
        <f t="shared" si="27"/>
        <v>250.25401365250002</v>
      </c>
      <c r="R40" s="285">
        <f t="shared" si="28"/>
        <v>19.499850000000002</v>
      </c>
      <c r="S40" s="285">
        <f t="shared" si="29"/>
        <v>19.499850000000002</v>
      </c>
      <c r="T40" s="64">
        <v>70</v>
      </c>
      <c r="U40" s="64">
        <v>100</v>
      </c>
      <c r="V40" s="64">
        <v>70</v>
      </c>
      <c r="W40" s="64">
        <v>175</v>
      </c>
      <c r="X40" s="64">
        <v>70</v>
      </c>
      <c r="Y40" s="64">
        <v>313</v>
      </c>
      <c r="Z40" s="64">
        <v>70</v>
      </c>
      <c r="AA40" s="64">
        <v>441</v>
      </c>
      <c r="AB40" s="64">
        <v>70</v>
      </c>
      <c r="AC40" s="64">
        <v>580</v>
      </c>
    </row>
    <row r="41" spans="1:29" s="94" customFormat="1" ht="26.25" customHeight="1" x14ac:dyDescent="0.4">
      <c r="A41" s="92">
        <v>3042</v>
      </c>
      <c r="B41" s="180" t="s">
        <v>143</v>
      </c>
      <c r="C41" s="64">
        <v>4223.6910520000001</v>
      </c>
      <c r="D41" s="64">
        <f t="shared" si="9"/>
        <v>4477.1125151200004</v>
      </c>
      <c r="E41" s="64">
        <f t="shared" si="17"/>
        <v>1033.187758779683</v>
      </c>
      <c r="F41" s="64">
        <f t="shared" si="18"/>
        <v>22.959727972881844</v>
      </c>
      <c r="G41" s="64">
        <f t="shared" si="12"/>
        <v>4790.5103911784008</v>
      </c>
      <c r="H41" s="64">
        <f t="shared" si="13"/>
        <v>4790.5103911784008</v>
      </c>
      <c r="I41" s="64">
        <f t="shared" si="14"/>
        <v>1105.5109018942608</v>
      </c>
      <c r="J41" s="64">
        <f t="shared" si="15"/>
        <v>24.566908930983573</v>
      </c>
      <c r="K41" s="64">
        <v>120</v>
      </c>
      <c r="L41" s="64">
        <v>69.428939999999997</v>
      </c>
      <c r="M41" s="64">
        <v>69.428939999999997</v>
      </c>
      <c r="N41" s="285">
        <f t="shared" si="24"/>
        <v>62.276635085319207</v>
      </c>
      <c r="O41" s="285">
        <f t="shared" si="25"/>
        <v>62.276635085319207</v>
      </c>
      <c r="P41" s="285">
        <f t="shared" si="26"/>
        <v>311.38317542659604</v>
      </c>
      <c r="Q41" s="285">
        <f t="shared" si="27"/>
        <v>311.38317542659604</v>
      </c>
      <c r="R41" s="285">
        <f t="shared" si="28"/>
        <v>23.952551955892005</v>
      </c>
      <c r="S41" s="285">
        <f t="shared" si="29"/>
        <v>23.952551955892005</v>
      </c>
      <c r="T41" s="64">
        <v>70</v>
      </c>
      <c r="U41" s="64">
        <v>100</v>
      </c>
      <c r="V41" s="64">
        <v>70</v>
      </c>
      <c r="W41" s="64">
        <v>175</v>
      </c>
      <c r="X41" s="64">
        <v>70</v>
      </c>
      <c r="Y41" s="64">
        <v>313</v>
      </c>
      <c r="Z41" s="64">
        <v>70</v>
      </c>
      <c r="AA41" s="64">
        <v>441</v>
      </c>
      <c r="AB41" s="64">
        <v>70</v>
      </c>
      <c r="AC41" s="64">
        <v>580</v>
      </c>
    </row>
    <row r="42" spans="1:29" s="94" customFormat="1" ht="26.25" customHeight="1" x14ac:dyDescent="0.4">
      <c r="A42" s="92">
        <v>2082</v>
      </c>
      <c r="B42" s="93" t="s">
        <v>28</v>
      </c>
      <c r="C42" s="64">
        <v>4345.444348</v>
      </c>
      <c r="D42" s="64">
        <f t="shared" si="9"/>
        <v>4606.17100888</v>
      </c>
      <c r="E42" s="64">
        <f t="shared" si="17"/>
        <v>1062.9707172085939</v>
      </c>
      <c r="F42" s="64">
        <f t="shared" si="18"/>
        <v>23.621571493524307</v>
      </c>
      <c r="G42" s="64">
        <f t="shared" si="12"/>
        <v>4928.6029795016002</v>
      </c>
      <c r="H42" s="64">
        <f t="shared" si="13"/>
        <v>4928.6029795016002</v>
      </c>
      <c r="I42" s="64">
        <f t="shared" si="14"/>
        <v>1137.3786674131954</v>
      </c>
      <c r="J42" s="64">
        <f t="shared" si="15"/>
        <v>25.27508149807101</v>
      </c>
      <c r="K42" s="64">
        <v>120</v>
      </c>
      <c r="L42" s="64">
        <v>69.428939999999997</v>
      </c>
      <c r="M42" s="64">
        <v>69.428939999999997</v>
      </c>
      <c r="N42" s="285">
        <f t="shared" si="24"/>
        <v>64.071838733520806</v>
      </c>
      <c r="O42" s="285">
        <f t="shared" si="25"/>
        <v>64.071838733520806</v>
      </c>
      <c r="P42" s="285">
        <f t="shared" si="26"/>
        <v>320.35919366760402</v>
      </c>
      <c r="Q42" s="285">
        <f t="shared" si="27"/>
        <v>320.35919366760402</v>
      </c>
      <c r="R42" s="285">
        <f t="shared" si="28"/>
        <v>24.643014897508003</v>
      </c>
      <c r="S42" s="285">
        <f t="shared" si="29"/>
        <v>24.643014897508003</v>
      </c>
      <c r="T42" s="64">
        <v>70</v>
      </c>
      <c r="U42" s="64">
        <v>100</v>
      </c>
      <c r="V42" s="64">
        <v>70</v>
      </c>
      <c r="W42" s="64">
        <v>175</v>
      </c>
      <c r="X42" s="64">
        <v>70</v>
      </c>
      <c r="Y42" s="64">
        <v>313</v>
      </c>
      <c r="Z42" s="64">
        <v>70</v>
      </c>
      <c r="AA42" s="64">
        <v>441</v>
      </c>
      <c r="AB42" s="64">
        <v>70</v>
      </c>
      <c r="AC42" s="64">
        <v>580</v>
      </c>
    </row>
    <row r="43" spans="1:29" s="94" customFormat="1" x14ac:dyDescent="0.4">
      <c r="A43" s="92">
        <v>3048</v>
      </c>
      <c r="B43" s="93" t="s">
        <v>63</v>
      </c>
      <c r="C43" s="64">
        <v>5428.6509279999991</v>
      </c>
      <c r="D43" s="64">
        <f t="shared" si="9"/>
        <v>5754.3699836799988</v>
      </c>
      <c r="E43" s="64">
        <f t="shared" si="17"/>
        <v>1327.9417496319199</v>
      </c>
      <c r="F43" s="64">
        <f t="shared" si="18"/>
        <v>29.509816658487111</v>
      </c>
      <c r="G43" s="64">
        <f t="shared" si="12"/>
        <v>6157.1758825375991</v>
      </c>
      <c r="H43" s="64">
        <f t="shared" si="13"/>
        <v>6157.1758825375991</v>
      </c>
      <c r="I43" s="64">
        <f t="shared" si="14"/>
        <v>1420.8976721061542</v>
      </c>
      <c r="J43" s="64">
        <f t="shared" si="15"/>
        <v>31.575503824581205</v>
      </c>
      <c r="K43" s="64">
        <v>120</v>
      </c>
      <c r="L43" s="64">
        <v>69.428939999999997</v>
      </c>
      <c r="M43" s="64">
        <v>69.428939999999997</v>
      </c>
      <c r="N43" s="285">
        <f t="shared" si="24"/>
        <v>80.043286472988783</v>
      </c>
      <c r="O43" s="285">
        <f t="shared" si="25"/>
        <v>80.043286472988783</v>
      </c>
      <c r="P43" s="285">
        <f t="shared" si="26"/>
        <v>400.21643236494396</v>
      </c>
      <c r="Q43" s="285">
        <f t="shared" si="27"/>
        <v>400.21643236494396</v>
      </c>
      <c r="R43" s="285">
        <f t="shared" si="28"/>
        <v>30.785879412687997</v>
      </c>
      <c r="S43" s="285">
        <f t="shared" si="29"/>
        <v>30.785879412687997</v>
      </c>
      <c r="T43" s="64">
        <v>70</v>
      </c>
      <c r="U43" s="64">
        <v>100</v>
      </c>
      <c r="V43" s="64">
        <v>70</v>
      </c>
      <c r="W43" s="64">
        <v>175</v>
      </c>
      <c r="X43" s="64">
        <v>70</v>
      </c>
      <c r="Y43" s="64">
        <v>313</v>
      </c>
      <c r="Z43" s="64">
        <v>70</v>
      </c>
      <c r="AA43" s="64">
        <v>441</v>
      </c>
      <c r="AB43" s="64">
        <v>70</v>
      </c>
      <c r="AC43" s="64">
        <v>580</v>
      </c>
    </row>
    <row r="44" spans="1:29" s="94" customFormat="1" x14ac:dyDescent="0.4">
      <c r="A44" s="92">
        <v>3052</v>
      </c>
      <c r="B44" s="93" t="s">
        <v>64</v>
      </c>
      <c r="C44" s="64">
        <v>6123.0132560000002</v>
      </c>
      <c r="D44" s="64">
        <f t="shared" si="9"/>
        <v>6490.39405136</v>
      </c>
      <c r="E44" s="64">
        <f t="shared" si="17"/>
        <v>1497.7947641197238</v>
      </c>
      <c r="F44" s="64">
        <f t="shared" si="18"/>
        <v>33.284328091549419</v>
      </c>
      <c r="G44" s="64">
        <f t="shared" si="12"/>
        <v>6944.7216349552</v>
      </c>
      <c r="H44" s="64">
        <f t="shared" si="13"/>
        <v>6944.7216349552</v>
      </c>
      <c r="I44" s="64">
        <f t="shared" si="14"/>
        <v>1602.6403976081046</v>
      </c>
      <c r="J44" s="64">
        <f t="shared" si="15"/>
        <v>35.61423105795788</v>
      </c>
      <c r="K44" s="64">
        <v>120</v>
      </c>
      <c r="L44" s="64">
        <v>69.428939999999997</v>
      </c>
      <c r="M44" s="64">
        <v>69.428939999999997</v>
      </c>
      <c r="N44" s="285">
        <f t="shared" si="24"/>
        <v>90.281381254417596</v>
      </c>
      <c r="O44" s="285">
        <f t="shared" si="25"/>
        <v>90.281381254417596</v>
      </c>
      <c r="P44" s="285">
        <f t="shared" si="26"/>
        <v>451.40690627208801</v>
      </c>
      <c r="Q44" s="285">
        <f t="shared" si="27"/>
        <v>451.40690627208801</v>
      </c>
      <c r="R44" s="285">
        <f t="shared" si="28"/>
        <v>34.723608174776004</v>
      </c>
      <c r="S44" s="285">
        <f t="shared" si="29"/>
        <v>34.723608174776004</v>
      </c>
      <c r="T44" s="64">
        <v>70</v>
      </c>
      <c r="U44" s="64">
        <v>100</v>
      </c>
      <c r="V44" s="64">
        <v>70</v>
      </c>
      <c r="W44" s="64">
        <v>175</v>
      </c>
      <c r="X44" s="64">
        <v>70</v>
      </c>
      <c r="Y44" s="64">
        <v>313</v>
      </c>
      <c r="Z44" s="64">
        <v>70</v>
      </c>
      <c r="AA44" s="64">
        <v>441</v>
      </c>
      <c r="AB44" s="64">
        <v>70</v>
      </c>
      <c r="AC44" s="64">
        <v>580</v>
      </c>
    </row>
    <row r="45" spans="1:29" s="94" customFormat="1" x14ac:dyDescent="0.4">
      <c r="A45" s="92">
        <v>1012</v>
      </c>
      <c r="B45" s="93" t="s">
        <v>32</v>
      </c>
      <c r="C45" s="64">
        <v>2245.9415680000002</v>
      </c>
      <c r="D45" s="64">
        <f t="shared" si="9"/>
        <v>2380.69806208</v>
      </c>
      <c r="E45" s="64">
        <f t="shared" si="17"/>
        <v>549.39608660374302</v>
      </c>
      <c r="F45" s="64">
        <f t="shared" si="18"/>
        <v>12.208801924527622</v>
      </c>
      <c r="G45" s="64">
        <f t="shared" si="12"/>
        <v>2547.3469264256</v>
      </c>
      <c r="H45" s="64">
        <f t="shared" ref="H45:H46" si="33">SUM(20*45)*4.3333</f>
        <v>3899.9700000000003</v>
      </c>
      <c r="I45" s="64">
        <f t="shared" si="14"/>
        <v>900</v>
      </c>
      <c r="J45" s="64">
        <f t="shared" si="15"/>
        <v>20</v>
      </c>
      <c r="K45" s="64">
        <v>120</v>
      </c>
      <c r="L45" s="64">
        <v>56.807519999999997</v>
      </c>
      <c r="M45" s="64">
        <v>56.807519999999997</v>
      </c>
      <c r="N45" s="285">
        <f t="shared" si="24"/>
        <v>33.115510043532801</v>
      </c>
      <c r="O45" s="285">
        <f t="shared" si="25"/>
        <v>33.115510043532801</v>
      </c>
      <c r="P45" s="285">
        <f t="shared" si="26"/>
        <v>165.577550217664</v>
      </c>
      <c r="Q45" s="285">
        <f t="shared" si="27"/>
        <v>165.577550217664</v>
      </c>
      <c r="R45" s="285">
        <f t="shared" si="28"/>
        <v>19.499850000000002</v>
      </c>
      <c r="S45" s="285">
        <f t="shared" si="29"/>
        <v>19.499850000000002</v>
      </c>
      <c r="T45" s="64">
        <v>70</v>
      </c>
      <c r="U45" s="64">
        <v>100</v>
      </c>
      <c r="V45" s="64">
        <v>70</v>
      </c>
      <c r="W45" s="64">
        <v>175</v>
      </c>
      <c r="X45" s="64">
        <v>70</v>
      </c>
      <c r="Y45" s="64">
        <v>313</v>
      </c>
      <c r="Z45" s="64">
        <v>70</v>
      </c>
      <c r="AA45" s="64">
        <v>441</v>
      </c>
      <c r="AB45" s="64">
        <v>70</v>
      </c>
      <c r="AC45" s="64">
        <v>580</v>
      </c>
    </row>
    <row r="46" spans="1:29" s="94" customFormat="1" ht="52.5" x14ac:dyDescent="0.4">
      <c r="A46" s="92">
        <v>1000</v>
      </c>
      <c r="B46" s="93" t="s">
        <v>35</v>
      </c>
      <c r="C46" s="64">
        <v>2235.8516399999999</v>
      </c>
      <c r="D46" s="64">
        <f t="shared" si="9"/>
        <v>2370.0027384</v>
      </c>
      <c r="E46" s="64">
        <f t="shared" si="17"/>
        <v>546.92791599935379</v>
      </c>
      <c r="F46" s="64">
        <f t="shared" si="18"/>
        <v>12.153953688874529</v>
      </c>
      <c r="G46" s="64">
        <f t="shared" si="12"/>
        <v>2535.9029300880002</v>
      </c>
      <c r="H46" s="64">
        <f t="shared" si="33"/>
        <v>3899.9700000000003</v>
      </c>
      <c r="I46" s="64">
        <f t="shared" si="14"/>
        <v>900</v>
      </c>
      <c r="J46" s="64">
        <f t="shared" si="15"/>
        <v>20</v>
      </c>
      <c r="K46" s="64">
        <v>120</v>
      </c>
      <c r="L46" s="64">
        <v>56.807519999999997</v>
      </c>
      <c r="M46" s="64">
        <v>56.807519999999997</v>
      </c>
      <c r="N46" s="287">
        <f t="shared" si="24"/>
        <v>32.966738091144002</v>
      </c>
      <c r="O46" s="287">
        <f t="shared" si="25"/>
        <v>32.966738091144002</v>
      </c>
      <c r="P46" s="285">
        <f t="shared" si="26"/>
        <v>164.83369045572002</v>
      </c>
      <c r="Q46" s="285">
        <f t="shared" si="27"/>
        <v>164.83369045572002</v>
      </c>
      <c r="R46" s="287">
        <f t="shared" si="28"/>
        <v>19.499850000000002</v>
      </c>
      <c r="S46" s="287">
        <f t="shared" si="29"/>
        <v>19.499850000000002</v>
      </c>
      <c r="T46" s="160">
        <v>70</v>
      </c>
      <c r="U46" s="160">
        <v>100</v>
      </c>
      <c r="V46" s="64">
        <v>70</v>
      </c>
      <c r="W46" s="64">
        <v>175</v>
      </c>
      <c r="X46" s="64">
        <v>70</v>
      </c>
      <c r="Y46" s="64">
        <v>313</v>
      </c>
      <c r="Z46" s="64">
        <v>70</v>
      </c>
      <c r="AA46" s="64">
        <v>441</v>
      </c>
      <c r="AB46" s="64">
        <v>70</v>
      </c>
      <c r="AC46" s="64">
        <v>580</v>
      </c>
    </row>
    <row r="47" spans="1:29" s="94" customFormat="1" x14ac:dyDescent="0.4">
      <c r="A47" s="92">
        <v>2089</v>
      </c>
      <c r="B47" s="93" t="s">
        <v>62</v>
      </c>
      <c r="C47" s="64">
        <v>5356.6843479999998</v>
      </c>
      <c r="D47" s="64">
        <f t="shared" ref="D47" si="34">SUM(C47*0.06)+C47</f>
        <v>5678.0854088799997</v>
      </c>
      <c r="E47" s="64">
        <f t="shared" si="17"/>
        <v>1310.3374815683196</v>
      </c>
      <c r="F47" s="64">
        <f t="shared" si="18"/>
        <v>29.118610701518215</v>
      </c>
      <c r="G47" s="64">
        <f t="shared" si="12"/>
        <v>6075.5513875015995</v>
      </c>
      <c r="H47" s="64">
        <f t="shared" si="13"/>
        <v>6075.5513875015995</v>
      </c>
      <c r="I47" s="64">
        <f t="shared" si="14"/>
        <v>1402.0611052781019</v>
      </c>
      <c r="J47" s="64">
        <f t="shared" si="15"/>
        <v>31.156913450624486</v>
      </c>
      <c r="K47" s="64"/>
      <c r="L47" s="64"/>
      <c r="M47" s="64"/>
      <c r="N47" s="64"/>
      <c r="O47" s="64"/>
      <c r="P47" s="160"/>
      <c r="Q47" s="160"/>
      <c r="R47" s="160">
        <f>+H47*0.015</f>
        <v>91.133270812523989</v>
      </c>
      <c r="S47" s="160"/>
      <c r="T47" s="160">
        <v>170</v>
      </c>
      <c r="U47" s="160"/>
      <c r="V47" s="64">
        <f>70+175</f>
        <v>245</v>
      </c>
      <c r="W47" s="64"/>
      <c r="X47" s="64">
        <f>70+313</f>
        <v>383</v>
      </c>
      <c r="Y47" s="64"/>
      <c r="Z47" s="64">
        <f>70+441</f>
        <v>511</v>
      </c>
      <c r="AA47" s="64"/>
      <c r="AB47" s="64">
        <f>70+580</f>
        <v>650</v>
      </c>
      <c r="AC47" s="64"/>
    </row>
    <row r="48" spans="1:29" s="94" customFormat="1" x14ac:dyDescent="0.4">
      <c r="A48" s="92">
        <v>2139</v>
      </c>
      <c r="B48" s="180" t="s">
        <v>178</v>
      </c>
      <c r="C48" s="64">
        <v>5356.6843479999998</v>
      </c>
      <c r="D48" s="64">
        <f t="shared" ref="D48" si="35">SUM(C48*0.06)+C48</f>
        <v>5678.0854088799997</v>
      </c>
      <c r="E48" s="64">
        <f t="shared" si="17"/>
        <v>1310.3374815683196</v>
      </c>
      <c r="F48" s="64">
        <f t="shared" si="18"/>
        <v>29.118610701518215</v>
      </c>
      <c r="G48" s="64">
        <f t="shared" si="12"/>
        <v>6075.5513875015995</v>
      </c>
      <c r="H48" s="64">
        <f t="shared" si="13"/>
        <v>6075.5513875015995</v>
      </c>
      <c r="I48" s="64">
        <f t="shared" si="14"/>
        <v>1402.0611052781019</v>
      </c>
      <c r="J48" s="64">
        <f t="shared" si="15"/>
        <v>31.156913450624486</v>
      </c>
      <c r="K48" s="64"/>
      <c r="L48" s="64">
        <v>225.75</v>
      </c>
      <c r="M48" s="64"/>
      <c r="N48" s="64"/>
      <c r="O48" s="64"/>
      <c r="P48" s="64"/>
      <c r="Q48" s="64"/>
      <c r="R48" s="64">
        <f>+H48*0.03</f>
        <v>182.26654162504798</v>
      </c>
      <c r="S48" s="64"/>
      <c r="T48" s="64">
        <v>170</v>
      </c>
      <c r="U48" s="64"/>
      <c r="V48" s="64">
        <v>245</v>
      </c>
      <c r="W48" s="64"/>
      <c r="X48" s="64">
        <v>383</v>
      </c>
      <c r="Y48" s="64"/>
      <c r="Z48" s="64">
        <f>70+441</f>
        <v>511</v>
      </c>
      <c r="AA48" s="64"/>
      <c r="AB48" s="64">
        <f>70+580</f>
        <v>650</v>
      </c>
      <c r="AC48" s="64"/>
    </row>
    <row r="49" spans="1:29" x14ac:dyDescent="0.4">
      <c r="A49" s="69"/>
      <c r="B49" s="8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 spans="1:29" ht="30.75" thickBot="1" x14ac:dyDescent="0.45">
      <c r="A50" s="69"/>
      <c r="B50" s="75" t="s">
        <v>107</v>
      </c>
      <c r="S50" s="70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x14ac:dyDescent="0.4">
      <c r="A51" s="69"/>
      <c r="B51" s="214" t="s">
        <v>49</v>
      </c>
      <c r="C51" s="206" t="s">
        <v>109</v>
      </c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70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ht="27" thickBot="1" x14ac:dyDescent="0.45">
      <c r="A52" s="69"/>
      <c r="B52" s="215"/>
      <c r="C52" s="208" t="s">
        <v>190</v>
      </c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9"/>
      <c r="S52" s="70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 x14ac:dyDescent="0.4">
      <c r="A53" s="69"/>
      <c r="B53" s="214" t="s">
        <v>108</v>
      </c>
      <c r="C53" s="216" t="s">
        <v>189</v>
      </c>
      <c r="D53" s="216"/>
      <c r="E53" s="216"/>
      <c r="F53" s="216"/>
      <c r="G53" s="216"/>
      <c r="H53" s="216"/>
      <c r="I53" s="216"/>
      <c r="J53" s="216"/>
      <c r="K53" s="216"/>
      <c r="L53" s="217"/>
      <c r="M53" s="217"/>
      <c r="N53" s="168"/>
      <c r="O53" s="168"/>
      <c r="P53" s="103"/>
      <c r="Q53" s="103"/>
      <c r="R53" s="104"/>
      <c r="S53" s="70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 spans="1:29" x14ac:dyDescent="0.4">
      <c r="A54" s="69"/>
      <c r="B54" s="218"/>
      <c r="C54" s="221" t="s">
        <v>191</v>
      </c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2"/>
      <c r="S54" s="70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 spans="1:29" ht="46.5" customHeight="1" x14ac:dyDescent="0.4">
      <c r="A55" s="69"/>
      <c r="B55" s="218"/>
      <c r="C55" s="223" t="s">
        <v>55</v>
      </c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4"/>
      <c r="S55" s="70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 spans="1:29" ht="53.25" customHeight="1" thickBot="1" x14ac:dyDescent="0.45">
      <c r="A56" s="69"/>
      <c r="B56" s="215"/>
      <c r="C56" s="225" t="s">
        <v>59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6"/>
      <c r="S56" s="70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 spans="1:29" ht="27" thickBot="1" x14ac:dyDescent="0.45">
      <c r="A57" s="69"/>
      <c r="B57" s="109" t="s">
        <v>194</v>
      </c>
      <c r="C57" s="212" t="s">
        <v>145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3"/>
      <c r="S57" s="70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 spans="1:29" ht="52.5" customHeight="1" thickBot="1" x14ac:dyDescent="0.45">
      <c r="A58" s="69"/>
      <c r="B58" s="73" t="s">
        <v>52</v>
      </c>
      <c r="C58" s="210" t="s">
        <v>192</v>
      </c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1"/>
      <c r="S58" s="70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 spans="1:29" ht="26.25" customHeight="1" thickBot="1" x14ac:dyDescent="0.45">
      <c r="A59" s="69"/>
      <c r="B59" s="196" t="s">
        <v>57</v>
      </c>
      <c r="C59" s="212" t="s">
        <v>212</v>
      </c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3"/>
      <c r="S59" s="70"/>
    </row>
    <row r="60" spans="1:29" ht="42" hidden="1" customHeight="1" thickBot="1" x14ac:dyDescent="0.45">
      <c r="A60" s="69"/>
      <c r="B60" s="113"/>
      <c r="C60" s="118"/>
      <c r="D60" s="118"/>
      <c r="E60" s="128"/>
      <c r="F60" s="128"/>
      <c r="G60" s="137"/>
      <c r="H60" s="137"/>
      <c r="I60" s="152"/>
      <c r="J60" s="167"/>
      <c r="K60" s="118"/>
      <c r="L60" s="118"/>
      <c r="M60" s="118"/>
      <c r="N60" s="167"/>
      <c r="O60" s="167"/>
      <c r="P60" s="118"/>
      <c r="Q60" s="118"/>
      <c r="R60" s="118"/>
      <c r="S60" s="70"/>
      <c r="T60" s="83"/>
      <c r="U60" s="83"/>
      <c r="V60" s="83"/>
      <c r="W60" s="83"/>
      <c r="X60" s="83"/>
      <c r="Y60" s="83"/>
      <c r="Z60" s="83"/>
      <c r="AA60" s="83"/>
      <c r="AB60" s="83"/>
      <c r="AC60" s="83"/>
    </row>
    <row r="61" spans="1:29" ht="42" customHeight="1" x14ac:dyDescent="0.4">
      <c r="A61" s="69"/>
      <c r="B61" s="125" t="s">
        <v>193</v>
      </c>
      <c r="C61" s="71"/>
      <c r="D61" s="71"/>
      <c r="E61" s="71"/>
      <c r="F61" s="71"/>
      <c r="G61" s="71"/>
      <c r="H61" s="71"/>
      <c r="I61" s="71"/>
      <c r="J61" s="71"/>
      <c r="K61" s="114"/>
      <c r="L61" s="114"/>
      <c r="M61" s="114"/>
      <c r="N61" s="166"/>
      <c r="O61" s="166"/>
      <c r="P61" s="114"/>
      <c r="Q61" s="114"/>
      <c r="R61" s="115"/>
      <c r="S61" s="70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 spans="1:29" ht="105" x14ac:dyDescent="0.4">
      <c r="A62" s="69"/>
      <c r="B62" s="120" t="s">
        <v>149</v>
      </c>
      <c r="C62" s="25"/>
      <c r="D62" s="6" t="s">
        <v>148</v>
      </c>
      <c r="E62" s="6" t="s">
        <v>152</v>
      </c>
      <c r="F62" s="6" t="s">
        <v>153</v>
      </c>
      <c r="G62" s="6" t="s">
        <v>148</v>
      </c>
      <c r="H62" s="6" t="s">
        <v>152</v>
      </c>
      <c r="I62" s="6" t="s">
        <v>153</v>
      </c>
      <c r="J62" s="6" t="s">
        <v>154</v>
      </c>
      <c r="K62" s="6" t="s">
        <v>155</v>
      </c>
      <c r="L62" s="6"/>
      <c r="M62" s="6"/>
      <c r="N62" s="6"/>
      <c r="O62" s="6"/>
      <c r="P62" s="6"/>
      <c r="Q62" s="118"/>
      <c r="R62" s="119"/>
      <c r="S62" s="70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 spans="1:29" x14ac:dyDescent="0.4">
      <c r="A63" s="69"/>
      <c r="B63" s="121" t="s">
        <v>150</v>
      </c>
      <c r="C63" s="9"/>
      <c r="D63" s="50">
        <v>70</v>
      </c>
      <c r="E63" s="50">
        <v>70</v>
      </c>
      <c r="F63" s="50">
        <v>70</v>
      </c>
      <c r="G63" s="50">
        <v>70</v>
      </c>
      <c r="H63" s="50">
        <v>70</v>
      </c>
      <c r="I63" s="50">
        <v>70</v>
      </c>
      <c r="J63" s="50">
        <v>70</v>
      </c>
      <c r="K63" s="50">
        <v>70</v>
      </c>
      <c r="L63" s="50"/>
      <c r="M63" s="50"/>
      <c r="N63" s="50"/>
      <c r="O63" s="50"/>
      <c r="P63" s="50"/>
      <c r="Q63" s="118"/>
      <c r="R63" s="119"/>
      <c r="S63" s="70"/>
      <c r="T63" s="83"/>
      <c r="U63" s="83"/>
      <c r="V63" s="83"/>
      <c r="W63" s="83"/>
      <c r="X63" s="83"/>
      <c r="Y63" s="83"/>
      <c r="Z63" s="83"/>
      <c r="AA63" s="83"/>
      <c r="AB63" s="83"/>
      <c r="AC63" s="83"/>
    </row>
    <row r="64" spans="1:29" ht="27" thickBot="1" x14ac:dyDescent="0.45">
      <c r="A64" s="69"/>
      <c r="B64" s="122" t="s">
        <v>151</v>
      </c>
      <c r="C64" s="72"/>
      <c r="D64" s="123">
        <v>100</v>
      </c>
      <c r="E64" s="123">
        <v>175</v>
      </c>
      <c r="F64" s="123">
        <v>313</v>
      </c>
      <c r="G64" s="123">
        <v>100</v>
      </c>
      <c r="H64" s="123">
        <v>175</v>
      </c>
      <c r="I64" s="123">
        <v>313</v>
      </c>
      <c r="J64" s="123">
        <v>441</v>
      </c>
      <c r="K64" s="123">
        <v>580</v>
      </c>
      <c r="L64" s="123"/>
      <c r="M64" s="123"/>
      <c r="N64" s="123"/>
      <c r="O64" s="123"/>
      <c r="P64" s="123"/>
      <c r="Q64" s="116"/>
      <c r="R64" s="117"/>
      <c r="S64" s="70"/>
      <c r="T64" s="83"/>
      <c r="U64" s="83"/>
      <c r="V64" s="83"/>
      <c r="W64" s="83"/>
      <c r="X64" s="83"/>
      <c r="Y64" s="83"/>
      <c r="Z64" s="83"/>
      <c r="AA64" s="83"/>
      <c r="AB64" s="83"/>
      <c r="AC64" s="83"/>
    </row>
    <row r="65" spans="1:29" x14ac:dyDescent="0.4">
      <c r="A65" s="36"/>
      <c r="B65" s="238" t="s">
        <v>123</v>
      </c>
      <c r="C65" s="228" t="s">
        <v>128</v>
      </c>
      <c r="D65" s="228"/>
      <c r="E65" s="130"/>
      <c r="F65" s="130"/>
      <c r="G65" s="228" t="s">
        <v>128</v>
      </c>
      <c r="H65" s="228"/>
      <c r="I65" s="146"/>
      <c r="J65" s="161"/>
      <c r="K65" s="105"/>
      <c r="L65" s="105"/>
      <c r="M65" s="105"/>
      <c r="N65" s="166"/>
      <c r="O65" s="166"/>
      <c r="P65" s="105"/>
      <c r="Q65" s="105"/>
      <c r="R65" s="106"/>
      <c r="S65" s="35"/>
      <c r="T65" s="35"/>
      <c r="U65" s="35"/>
    </row>
    <row r="66" spans="1:29" x14ac:dyDescent="0.4">
      <c r="A66" s="36"/>
      <c r="B66" s="239"/>
      <c r="C66" s="229" t="s">
        <v>124</v>
      </c>
      <c r="D66" s="229"/>
      <c r="E66" s="131"/>
      <c r="F66" s="131"/>
      <c r="G66" s="229" t="s">
        <v>124</v>
      </c>
      <c r="H66" s="229"/>
      <c r="I66" s="147"/>
      <c r="J66" s="162"/>
      <c r="K66" s="107"/>
      <c r="L66" s="107"/>
      <c r="M66" s="107"/>
      <c r="N66" s="167"/>
      <c r="O66" s="167"/>
      <c r="P66" s="107"/>
      <c r="Q66" s="107"/>
      <c r="R66" s="108"/>
      <c r="S66" s="35"/>
      <c r="T66" s="35"/>
      <c r="U66" s="35"/>
    </row>
    <row r="67" spans="1:29" x14ac:dyDescent="0.4">
      <c r="A67" s="36"/>
      <c r="B67" s="239"/>
      <c r="C67" s="229" t="s">
        <v>125</v>
      </c>
      <c r="D67" s="229"/>
      <c r="E67" s="131"/>
      <c r="F67" s="131"/>
      <c r="G67" s="229" t="s">
        <v>125</v>
      </c>
      <c r="H67" s="229"/>
      <c r="I67" s="147"/>
      <c r="J67" s="162"/>
      <c r="K67" s="107"/>
      <c r="L67" s="107"/>
      <c r="M67" s="107"/>
      <c r="N67" s="167"/>
      <c r="O67" s="167"/>
      <c r="P67" s="107"/>
      <c r="Q67" s="107"/>
      <c r="R67" s="108"/>
      <c r="S67" s="35"/>
      <c r="T67" s="35"/>
      <c r="U67" s="35"/>
    </row>
    <row r="68" spans="1:29" x14ac:dyDescent="0.4">
      <c r="A68" s="36"/>
      <c r="B68" s="239"/>
      <c r="C68" s="241" t="s">
        <v>126</v>
      </c>
      <c r="D68" s="241"/>
      <c r="E68" s="132"/>
      <c r="F68" s="132"/>
      <c r="G68" s="241" t="s">
        <v>126</v>
      </c>
      <c r="H68" s="241"/>
      <c r="I68" s="148"/>
      <c r="J68" s="163"/>
      <c r="K68" s="101"/>
      <c r="L68" s="101"/>
      <c r="M68" s="101"/>
      <c r="N68" s="169"/>
      <c r="O68" s="169"/>
      <c r="P68" s="101"/>
      <c r="Q68" s="101"/>
      <c r="R68" s="102"/>
      <c r="S68" s="35"/>
      <c r="T68" s="35"/>
      <c r="U68" s="35"/>
    </row>
    <row r="69" spans="1:29" ht="27" thickBot="1" x14ac:dyDescent="0.45">
      <c r="A69" s="36"/>
      <c r="B69" s="240"/>
      <c r="C69" s="242" t="s">
        <v>127</v>
      </c>
      <c r="D69" s="242"/>
      <c r="E69" s="133"/>
      <c r="F69" s="133"/>
      <c r="G69" s="242" t="s">
        <v>127</v>
      </c>
      <c r="H69" s="242"/>
      <c r="I69" s="149"/>
      <c r="J69" s="164"/>
      <c r="K69" s="90"/>
      <c r="L69" s="90"/>
      <c r="M69" s="90"/>
      <c r="N69" s="90"/>
      <c r="O69" s="90"/>
      <c r="P69" s="90"/>
      <c r="Q69" s="90"/>
      <c r="R69" s="91"/>
      <c r="S69" s="35"/>
      <c r="T69" s="35"/>
      <c r="U69" s="35"/>
    </row>
    <row r="70" spans="1:29" ht="27" thickBot="1" x14ac:dyDescent="0.45">
      <c r="A70" s="69"/>
      <c r="B70" s="74" t="s">
        <v>220</v>
      </c>
      <c r="C70" s="210" t="s">
        <v>221</v>
      </c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1"/>
      <c r="S70" s="70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x14ac:dyDescent="0.4">
      <c r="A71" s="69"/>
      <c r="B71" s="8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83"/>
      <c r="U71" s="83"/>
      <c r="V71" s="83"/>
      <c r="W71" s="83"/>
      <c r="X71" s="83"/>
      <c r="Y71" s="83"/>
      <c r="Z71" s="83"/>
      <c r="AA71" s="83"/>
      <c r="AB71" s="83"/>
      <c r="AC71" s="83"/>
    </row>
    <row r="72" spans="1:29" x14ac:dyDescent="0.4">
      <c r="A72" s="69"/>
      <c r="B72" s="8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83"/>
      <c r="U72" s="83"/>
      <c r="V72" s="83"/>
      <c r="W72" s="83"/>
      <c r="X72" s="83"/>
      <c r="Y72" s="83"/>
      <c r="Z72" s="83"/>
      <c r="AA72" s="83"/>
      <c r="AB72" s="83"/>
      <c r="AC72" s="83"/>
    </row>
    <row r="73" spans="1:29" x14ac:dyDescent="0.4">
      <c r="A73" s="69"/>
      <c r="B73" s="8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83"/>
      <c r="U73" s="83"/>
      <c r="V73" s="83"/>
      <c r="W73" s="83"/>
      <c r="X73" s="83"/>
      <c r="Y73" s="83"/>
      <c r="Z73" s="83"/>
      <c r="AA73" s="83"/>
      <c r="AB73" s="83"/>
      <c r="AC73" s="83"/>
    </row>
    <row r="74" spans="1:29" x14ac:dyDescent="0.4">
      <c r="A74" s="69"/>
      <c r="B74" s="8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83"/>
      <c r="U74" s="83"/>
      <c r="V74" s="83"/>
      <c r="W74" s="83"/>
      <c r="X74" s="83"/>
      <c r="Y74" s="83"/>
      <c r="Z74" s="83"/>
      <c r="AA74" s="83"/>
      <c r="AB74" s="83"/>
      <c r="AC74" s="83"/>
    </row>
    <row r="75" spans="1:29" x14ac:dyDescent="0.4">
      <c r="A75" s="69"/>
      <c r="B75" s="8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83"/>
      <c r="U75" s="83"/>
      <c r="V75" s="83"/>
      <c r="W75" s="83"/>
      <c r="X75" s="83"/>
      <c r="Y75" s="83"/>
      <c r="Z75" s="83"/>
      <c r="AA75" s="83"/>
      <c r="AB75" s="83"/>
      <c r="AC75" s="83"/>
    </row>
    <row r="76" spans="1:29" x14ac:dyDescent="0.4">
      <c r="A76" s="69"/>
      <c r="B76" s="8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83"/>
      <c r="U76" s="83"/>
      <c r="V76" s="83"/>
      <c r="W76" s="83"/>
      <c r="X76" s="83"/>
      <c r="Y76" s="83"/>
      <c r="Z76" s="83"/>
      <c r="AA76" s="83"/>
      <c r="AB76" s="83"/>
      <c r="AC76" s="83"/>
    </row>
    <row r="77" spans="1:29" x14ac:dyDescent="0.4">
      <c r="A77" s="69"/>
      <c r="B77" s="8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83"/>
      <c r="U77" s="83"/>
      <c r="V77" s="83"/>
      <c r="W77" s="83"/>
      <c r="X77" s="83"/>
      <c r="Y77" s="83"/>
      <c r="Z77" s="83"/>
      <c r="AA77" s="83"/>
      <c r="AB77" s="83"/>
      <c r="AC77" s="83"/>
    </row>
    <row r="78" spans="1:29" x14ac:dyDescent="0.4">
      <c r="A78" s="69"/>
      <c r="B78" s="8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83"/>
      <c r="U78" s="83"/>
      <c r="V78" s="83"/>
      <c r="W78" s="83"/>
      <c r="X78" s="83"/>
      <c r="Y78" s="83"/>
      <c r="Z78" s="83"/>
      <c r="AA78" s="83"/>
      <c r="AB78" s="83"/>
      <c r="AC78" s="83"/>
    </row>
    <row r="79" spans="1:29" x14ac:dyDescent="0.4">
      <c r="A79" s="69"/>
      <c r="B79" s="8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83"/>
      <c r="U79" s="83"/>
      <c r="V79" s="83"/>
      <c r="W79" s="83"/>
      <c r="X79" s="83"/>
      <c r="Y79" s="83"/>
      <c r="Z79" s="83"/>
      <c r="AA79" s="83"/>
      <c r="AB79" s="83"/>
      <c r="AC79" s="83"/>
    </row>
    <row r="80" spans="1:29" x14ac:dyDescent="0.4">
      <c r="A80" s="69"/>
      <c r="B80" s="8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83"/>
      <c r="U80" s="83"/>
      <c r="V80" s="83"/>
      <c r="W80" s="83"/>
      <c r="X80" s="83"/>
      <c r="Y80" s="83"/>
      <c r="Z80" s="83"/>
      <c r="AA80" s="83"/>
      <c r="AB80" s="83"/>
      <c r="AC80" s="83"/>
    </row>
    <row r="81" spans="1:29" x14ac:dyDescent="0.4">
      <c r="A81" s="69"/>
      <c r="B81" s="8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83"/>
      <c r="U81" s="83"/>
      <c r="V81" s="83"/>
      <c r="W81" s="83"/>
      <c r="X81" s="83"/>
      <c r="Y81" s="83"/>
      <c r="Z81" s="83"/>
      <c r="AA81" s="83"/>
      <c r="AB81" s="83"/>
      <c r="AC81" s="83"/>
    </row>
    <row r="82" spans="1:29" x14ac:dyDescent="0.4">
      <c r="A82" s="69"/>
      <c r="B82" s="8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83"/>
      <c r="U82" s="83"/>
      <c r="V82" s="83"/>
      <c r="W82" s="83"/>
      <c r="X82" s="83"/>
      <c r="Y82" s="83"/>
      <c r="Z82" s="83"/>
      <c r="AA82" s="83"/>
      <c r="AB82" s="83"/>
      <c r="AC82" s="83"/>
    </row>
    <row r="83" spans="1:29" x14ac:dyDescent="0.4">
      <c r="A83" s="69"/>
      <c r="B83" s="8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83"/>
      <c r="U83" s="83"/>
      <c r="V83" s="83"/>
      <c r="W83" s="83"/>
      <c r="X83" s="83"/>
      <c r="Y83" s="83"/>
      <c r="Z83" s="83"/>
      <c r="AA83" s="83"/>
      <c r="AB83" s="83"/>
      <c r="AC83" s="83"/>
    </row>
    <row r="84" spans="1:29" x14ac:dyDescent="0.4">
      <c r="A84" s="69"/>
      <c r="B84" s="8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83"/>
      <c r="U84" s="83"/>
      <c r="V84" s="83"/>
      <c r="W84" s="83"/>
      <c r="X84" s="83"/>
      <c r="Y84" s="83"/>
      <c r="Z84" s="83"/>
      <c r="AA84" s="83"/>
      <c r="AB84" s="83"/>
      <c r="AC84" s="83"/>
    </row>
    <row r="85" spans="1:29" x14ac:dyDescent="0.4">
      <c r="A85" s="69"/>
      <c r="B85" s="8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83"/>
      <c r="U85" s="83"/>
      <c r="V85" s="83"/>
      <c r="W85" s="83"/>
      <c r="X85" s="83"/>
      <c r="Y85" s="83"/>
      <c r="Z85" s="83"/>
      <c r="AA85" s="83"/>
      <c r="AB85" s="83"/>
      <c r="AC85" s="83"/>
    </row>
    <row r="86" spans="1:29" x14ac:dyDescent="0.4">
      <c r="A86" s="69"/>
      <c r="B86" s="8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83"/>
      <c r="U86" s="83"/>
      <c r="V86" s="83"/>
      <c r="W86" s="83"/>
      <c r="X86" s="83"/>
      <c r="Y86" s="83"/>
      <c r="Z86" s="83"/>
      <c r="AA86" s="83"/>
      <c r="AB86" s="83"/>
      <c r="AC86" s="83"/>
    </row>
    <row r="87" spans="1:29" x14ac:dyDescent="0.4">
      <c r="A87" s="69"/>
      <c r="B87" s="8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83"/>
      <c r="U87" s="83"/>
      <c r="V87" s="83"/>
      <c r="W87" s="83"/>
      <c r="X87" s="83"/>
      <c r="Y87" s="83"/>
      <c r="Z87" s="83"/>
      <c r="AA87" s="83"/>
      <c r="AB87" s="83"/>
      <c r="AC87" s="83"/>
    </row>
    <row r="88" spans="1:29" x14ac:dyDescent="0.4">
      <c r="A88" s="69"/>
      <c r="B88" s="8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83"/>
      <c r="U88" s="83"/>
      <c r="V88" s="83"/>
      <c r="W88" s="83"/>
      <c r="X88" s="83"/>
      <c r="Y88" s="83"/>
      <c r="Z88" s="83"/>
      <c r="AA88" s="83"/>
      <c r="AB88" s="83"/>
      <c r="AC88" s="83"/>
    </row>
    <row r="89" spans="1:29" x14ac:dyDescent="0.4">
      <c r="A89" s="69"/>
      <c r="B89" s="8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83"/>
      <c r="U89" s="83"/>
      <c r="V89" s="83"/>
      <c r="W89" s="83"/>
      <c r="X89" s="83"/>
      <c r="Y89" s="83"/>
      <c r="Z89" s="83"/>
      <c r="AA89" s="83"/>
      <c r="AB89" s="83"/>
      <c r="AC89" s="83"/>
    </row>
    <row r="90" spans="1:29" x14ac:dyDescent="0.4">
      <c r="A90" s="69"/>
      <c r="B90" s="8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83"/>
      <c r="U90" s="83"/>
      <c r="V90" s="83"/>
      <c r="W90" s="83"/>
      <c r="X90" s="83"/>
      <c r="Y90" s="83"/>
      <c r="Z90" s="83"/>
      <c r="AA90" s="83"/>
      <c r="AB90" s="83"/>
      <c r="AC90" s="83"/>
    </row>
    <row r="91" spans="1:29" x14ac:dyDescent="0.4">
      <c r="A91" s="69"/>
      <c r="B91" s="8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83"/>
      <c r="U91" s="83"/>
      <c r="V91" s="83"/>
      <c r="W91" s="83"/>
      <c r="X91" s="83"/>
      <c r="Y91" s="83"/>
      <c r="Z91" s="83"/>
      <c r="AA91" s="83"/>
      <c r="AB91" s="83"/>
      <c r="AC91" s="83"/>
    </row>
    <row r="92" spans="1:29" x14ac:dyDescent="0.4">
      <c r="A92" s="69"/>
      <c r="B92" s="8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83"/>
      <c r="U92" s="83"/>
      <c r="V92" s="83"/>
      <c r="W92" s="83"/>
      <c r="X92" s="83"/>
      <c r="Y92" s="83"/>
      <c r="Z92" s="83"/>
      <c r="AA92" s="83"/>
      <c r="AB92" s="83"/>
      <c r="AC92" s="83"/>
    </row>
    <row r="93" spans="1:29" x14ac:dyDescent="0.4">
      <c r="A93" s="69"/>
      <c r="B93" s="8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83"/>
      <c r="U93" s="83"/>
      <c r="V93" s="83"/>
      <c r="W93" s="83"/>
      <c r="X93" s="83"/>
      <c r="Y93" s="83"/>
      <c r="Z93" s="83"/>
      <c r="AA93" s="83"/>
      <c r="AB93" s="83"/>
      <c r="AC93" s="83"/>
    </row>
    <row r="94" spans="1:29" x14ac:dyDescent="0.4">
      <c r="A94" s="69"/>
      <c r="B94" s="8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83"/>
      <c r="U94" s="83"/>
      <c r="V94" s="83"/>
      <c r="W94" s="83"/>
      <c r="X94" s="83"/>
      <c r="Y94" s="83"/>
      <c r="Z94" s="83"/>
      <c r="AA94" s="83"/>
      <c r="AB94" s="83"/>
      <c r="AC94" s="83"/>
    </row>
    <row r="95" spans="1:29" x14ac:dyDescent="0.4">
      <c r="A95" s="69"/>
      <c r="B95" s="8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83"/>
      <c r="U95" s="83"/>
      <c r="V95" s="83"/>
      <c r="W95" s="83"/>
      <c r="X95" s="83"/>
      <c r="Y95" s="83"/>
      <c r="Z95" s="83"/>
      <c r="AA95" s="83"/>
      <c r="AB95" s="83"/>
      <c r="AC95" s="83"/>
    </row>
    <row r="96" spans="1:29" x14ac:dyDescent="0.4">
      <c r="A96" s="69"/>
      <c r="B96" s="8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83"/>
      <c r="U96" s="83"/>
      <c r="V96" s="83"/>
      <c r="W96" s="83"/>
      <c r="X96" s="83"/>
      <c r="Y96" s="83"/>
      <c r="Z96" s="83"/>
      <c r="AA96" s="83"/>
      <c r="AB96" s="83"/>
      <c r="AC96" s="83"/>
    </row>
    <row r="97" spans="1:29" x14ac:dyDescent="0.4">
      <c r="A97" s="69"/>
      <c r="B97" s="8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83"/>
      <c r="U97" s="83"/>
      <c r="V97" s="83"/>
      <c r="W97" s="83"/>
      <c r="X97" s="83"/>
      <c r="Y97" s="83"/>
      <c r="Z97" s="83"/>
      <c r="AA97" s="83"/>
      <c r="AB97" s="83"/>
      <c r="AC97" s="83"/>
    </row>
    <row r="98" spans="1:29" x14ac:dyDescent="0.4">
      <c r="A98" s="69"/>
      <c r="B98" s="8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83"/>
      <c r="U98" s="83"/>
      <c r="V98" s="83"/>
      <c r="W98" s="83"/>
      <c r="X98" s="83"/>
      <c r="Y98" s="83"/>
      <c r="Z98" s="83"/>
      <c r="AA98" s="83"/>
      <c r="AB98" s="83"/>
      <c r="AC98" s="83"/>
    </row>
    <row r="99" spans="1:29" x14ac:dyDescent="0.4">
      <c r="A99" s="69"/>
      <c r="B99" s="8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83"/>
      <c r="U99" s="83"/>
      <c r="V99" s="83"/>
      <c r="W99" s="83"/>
      <c r="X99" s="83"/>
      <c r="Y99" s="83"/>
      <c r="Z99" s="83"/>
      <c r="AA99" s="83"/>
      <c r="AB99" s="83"/>
      <c r="AC99" s="83"/>
    </row>
    <row r="100" spans="1:29" x14ac:dyDescent="0.4">
      <c r="A100" s="69"/>
      <c r="B100" s="8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</row>
    <row r="101" spans="1:29" x14ac:dyDescent="0.4">
      <c r="A101" s="69"/>
      <c r="B101" s="8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</row>
    <row r="102" spans="1:29" x14ac:dyDescent="0.4">
      <c r="A102" s="69"/>
      <c r="B102" s="8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</row>
    <row r="103" spans="1:29" x14ac:dyDescent="0.4">
      <c r="A103" s="69"/>
      <c r="B103" s="8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</row>
    <row r="104" spans="1:29" x14ac:dyDescent="0.4">
      <c r="A104" s="69"/>
      <c r="B104" s="8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</row>
    <row r="105" spans="1:29" x14ac:dyDescent="0.4">
      <c r="A105" s="69"/>
      <c r="B105" s="8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</row>
    <row r="106" spans="1:29" x14ac:dyDescent="0.4">
      <c r="A106" s="69"/>
      <c r="B106" s="8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</row>
    <row r="107" spans="1:29" x14ac:dyDescent="0.4">
      <c r="A107" s="69"/>
      <c r="B107" s="8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</row>
    <row r="108" spans="1:29" x14ac:dyDescent="0.4">
      <c r="A108" s="69"/>
      <c r="B108" s="8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</row>
    <row r="109" spans="1:29" x14ac:dyDescent="0.4">
      <c r="A109" s="69"/>
      <c r="B109" s="8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</row>
    <row r="110" spans="1:29" x14ac:dyDescent="0.4">
      <c r="A110" s="69"/>
      <c r="B110" s="8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</row>
    <row r="111" spans="1:29" x14ac:dyDescent="0.4">
      <c r="A111" s="69"/>
      <c r="B111" s="8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</row>
    <row r="112" spans="1:29" x14ac:dyDescent="0.4">
      <c r="A112" s="69"/>
      <c r="B112" s="8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</row>
    <row r="113" spans="1:29" x14ac:dyDescent="0.4">
      <c r="A113" s="69"/>
      <c r="B113" s="8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</row>
    <row r="114" spans="1:29" x14ac:dyDescent="0.4">
      <c r="A114" s="69"/>
      <c r="B114" s="8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</row>
    <row r="115" spans="1:29" x14ac:dyDescent="0.4">
      <c r="A115" s="69"/>
      <c r="B115" s="8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</row>
    <row r="116" spans="1:29" x14ac:dyDescent="0.4">
      <c r="A116" s="69"/>
      <c r="B116" s="8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</row>
    <row r="117" spans="1:29" x14ac:dyDescent="0.4">
      <c r="A117" s="69"/>
      <c r="B117" s="8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</row>
    <row r="118" spans="1:29" x14ac:dyDescent="0.4">
      <c r="A118" s="69"/>
      <c r="B118" s="8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</row>
    <row r="119" spans="1:29" x14ac:dyDescent="0.4">
      <c r="A119" s="69"/>
      <c r="B119" s="8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</row>
    <row r="120" spans="1:29" x14ac:dyDescent="0.4">
      <c r="A120" s="69"/>
      <c r="B120" s="8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</row>
    <row r="121" spans="1:29" x14ac:dyDescent="0.4">
      <c r="A121" s="69"/>
      <c r="B121" s="8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</row>
    <row r="122" spans="1:29" x14ac:dyDescent="0.4">
      <c r="A122" s="69"/>
      <c r="B122" s="8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</row>
    <row r="123" spans="1:29" x14ac:dyDescent="0.4">
      <c r="A123" s="69"/>
      <c r="B123" s="8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</row>
    <row r="124" spans="1:29" x14ac:dyDescent="0.4">
      <c r="A124" s="69"/>
      <c r="B124" s="8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</row>
    <row r="125" spans="1:29" x14ac:dyDescent="0.4">
      <c r="A125" s="69"/>
      <c r="B125" s="8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</row>
    <row r="126" spans="1:29" x14ac:dyDescent="0.4">
      <c r="A126" s="69"/>
      <c r="B126" s="8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</row>
    <row r="127" spans="1:29" x14ac:dyDescent="0.4">
      <c r="A127" s="69"/>
      <c r="B127" s="8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</row>
    <row r="128" spans="1:29" x14ac:dyDescent="0.4">
      <c r="A128" s="69"/>
      <c r="B128" s="8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</row>
    <row r="129" spans="1:29" x14ac:dyDescent="0.4">
      <c r="A129" s="69"/>
      <c r="B129" s="8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</row>
    <row r="130" spans="1:29" x14ac:dyDescent="0.4">
      <c r="A130" s="69"/>
      <c r="B130" s="8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</row>
    <row r="131" spans="1:29" x14ac:dyDescent="0.4">
      <c r="A131" s="69"/>
      <c r="B131" s="8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</row>
    <row r="132" spans="1:29" x14ac:dyDescent="0.4">
      <c r="A132" s="69"/>
      <c r="B132" s="8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</row>
    <row r="133" spans="1:29" x14ac:dyDescent="0.4">
      <c r="A133" s="69"/>
      <c r="B133" s="8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</row>
    <row r="134" spans="1:29" x14ac:dyDescent="0.4">
      <c r="A134" s="69"/>
      <c r="B134" s="8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</row>
    <row r="135" spans="1:29" x14ac:dyDescent="0.4">
      <c r="A135" s="69"/>
      <c r="B135" s="8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</row>
    <row r="136" spans="1:29" x14ac:dyDescent="0.4">
      <c r="A136" s="69"/>
      <c r="B136" s="8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</row>
    <row r="137" spans="1:29" x14ac:dyDescent="0.4">
      <c r="A137" s="69"/>
      <c r="B137" s="8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</row>
    <row r="138" spans="1:29" x14ac:dyDescent="0.4">
      <c r="A138" s="69"/>
      <c r="B138" s="8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</row>
    <row r="139" spans="1:29" x14ac:dyDescent="0.4">
      <c r="A139" s="69"/>
      <c r="B139" s="8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</row>
    <row r="140" spans="1:29" x14ac:dyDescent="0.4">
      <c r="A140" s="69"/>
      <c r="B140" s="8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</row>
    <row r="141" spans="1:29" x14ac:dyDescent="0.4">
      <c r="A141" s="69"/>
      <c r="B141" s="8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</row>
    <row r="142" spans="1:29" x14ac:dyDescent="0.4">
      <c r="A142" s="69"/>
      <c r="B142" s="8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</row>
    <row r="143" spans="1:29" x14ac:dyDescent="0.4">
      <c r="A143" s="69"/>
      <c r="B143" s="8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</row>
    <row r="144" spans="1:29" x14ac:dyDescent="0.4">
      <c r="A144" s="69"/>
      <c r="B144" s="8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</row>
    <row r="145" spans="1:29" x14ac:dyDescent="0.4">
      <c r="A145" s="69"/>
      <c r="B145" s="8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</row>
    <row r="146" spans="1:29" x14ac:dyDescent="0.4">
      <c r="A146" s="69"/>
      <c r="B146" s="8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</row>
    <row r="147" spans="1:29" x14ac:dyDescent="0.4">
      <c r="A147" s="69"/>
      <c r="B147" s="8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</row>
    <row r="148" spans="1:29" x14ac:dyDescent="0.4">
      <c r="A148" s="69"/>
      <c r="B148" s="8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</row>
    <row r="149" spans="1:29" x14ac:dyDescent="0.4">
      <c r="A149" s="69"/>
      <c r="B149" s="8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</row>
    <row r="150" spans="1:29" x14ac:dyDescent="0.4">
      <c r="A150" s="69"/>
      <c r="B150" s="8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</row>
    <row r="151" spans="1:29" x14ac:dyDescent="0.4">
      <c r="A151" s="69"/>
      <c r="B151" s="8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</row>
    <row r="152" spans="1:29" x14ac:dyDescent="0.4">
      <c r="A152" s="69"/>
      <c r="B152" s="8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</row>
    <row r="153" spans="1:29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</row>
    <row r="154" spans="1:29" hidden="1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</row>
    <row r="155" spans="1:29" hidden="1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</row>
    <row r="156" spans="1:29" hidden="1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</row>
    <row r="157" spans="1:29" hidden="1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</row>
    <row r="158" spans="1:29" hidden="1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</row>
    <row r="159" spans="1:29" hidden="1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</row>
    <row r="160" spans="1:29" hidden="1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</row>
    <row r="161" spans="1:17" hidden="1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</row>
    <row r="162" spans="1:17" hidden="1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</row>
    <row r="163" spans="1:17" hidden="1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</row>
    <row r="164" spans="1:17" hidden="1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</row>
    <row r="165" spans="1:17" hidden="1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</row>
    <row r="166" spans="1:17" hidden="1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</row>
    <row r="167" spans="1:17" x14ac:dyDescent="0.4">
      <c r="A167" s="36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 spans="1:17" x14ac:dyDescent="0.4">
      <c r="A168" s="28"/>
      <c r="B168" s="29"/>
      <c r="C168" s="29"/>
      <c r="D168" s="29"/>
      <c r="E168" s="29"/>
      <c r="F168" s="29"/>
      <c r="G168" s="29"/>
      <c r="H168" s="29"/>
      <c r="I168" s="29"/>
      <c r="J168" s="29"/>
      <c r="K168" s="35"/>
      <c r="L168" s="35"/>
      <c r="M168" s="35"/>
      <c r="N168" s="35"/>
      <c r="O168" s="35"/>
      <c r="P168" s="35"/>
    </row>
    <row r="169" spans="1:17" x14ac:dyDescent="0.4">
      <c r="A169" s="205"/>
      <c r="B169" s="205"/>
      <c r="C169" s="259"/>
      <c r="D169" s="259"/>
      <c r="E169" s="135"/>
      <c r="F169" s="135"/>
      <c r="G169" s="140"/>
      <c r="H169" s="140"/>
      <c r="I169" s="156"/>
      <c r="J169" s="171"/>
      <c r="K169" s="35"/>
      <c r="L169" s="35"/>
      <c r="M169" s="35"/>
      <c r="N169" s="35"/>
      <c r="O169" s="35"/>
      <c r="P169" s="35"/>
    </row>
    <row r="170" spans="1:17" ht="25.9" customHeight="1" x14ac:dyDescent="0.4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</row>
    <row r="171" spans="1:17" x14ac:dyDescent="0.4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35"/>
      <c r="L171" s="35"/>
      <c r="M171" s="35"/>
      <c r="N171" s="35"/>
      <c r="O171" s="35"/>
      <c r="P171" s="35"/>
    </row>
    <row r="172" spans="1:17" x14ac:dyDescent="0.4">
      <c r="A172" s="205"/>
      <c r="B172" s="205"/>
      <c r="C172" s="259"/>
      <c r="D172" s="259"/>
      <c r="E172" s="135"/>
      <c r="F172" s="135"/>
      <c r="G172" s="140"/>
      <c r="H172" s="140"/>
      <c r="I172" s="156"/>
      <c r="J172" s="171"/>
      <c r="K172" s="35"/>
      <c r="L172" s="35"/>
      <c r="M172" s="35"/>
      <c r="N172" s="35"/>
      <c r="O172" s="35"/>
      <c r="P172" s="35"/>
    </row>
    <row r="173" spans="1:17" ht="25.9" customHeight="1" x14ac:dyDescent="0.4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</row>
    <row r="174" spans="1:17" x14ac:dyDescent="0.4">
      <c r="A174" s="31"/>
      <c r="B174" s="31"/>
      <c r="C174" s="29"/>
      <c r="D174" s="29"/>
      <c r="E174" s="29"/>
      <c r="F174" s="29"/>
      <c r="G174" s="29"/>
      <c r="H174" s="29"/>
      <c r="I174" s="29"/>
      <c r="J174" s="29"/>
      <c r="K174" s="35"/>
      <c r="L174" s="35"/>
      <c r="M174" s="35"/>
      <c r="N174" s="35"/>
      <c r="O174" s="35"/>
      <c r="P174" s="35"/>
    </row>
    <row r="175" spans="1:17" x14ac:dyDescent="0.4">
      <c r="A175" s="32"/>
      <c r="B175" s="29"/>
      <c r="C175" s="29"/>
      <c r="D175" s="29"/>
      <c r="E175" s="29"/>
      <c r="F175" s="29"/>
      <c r="G175" s="29"/>
      <c r="H175" s="29"/>
      <c r="I175" s="29"/>
      <c r="J175" s="29"/>
      <c r="K175" s="35"/>
      <c r="L175" s="35"/>
      <c r="M175" s="35"/>
      <c r="N175" s="35"/>
      <c r="O175" s="35"/>
      <c r="P175" s="35"/>
    </row>
    <row r="176" spans="1:17" x14ac:dyDescent="0.4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5"/>
      <c r="L176" s="35"/>
      <c r="M176" s="35"/>
      <c r="N176" s="35"/>
      <c r="O176" s="35"/>
      <c r="P176" s="35"/>
    </row>
    <row r="177" spans="1:19" ht="25.9" customHeight="1" x14ac:dyDescent="0.4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</row>
    <row r="178" spans="1:19" x14ac:dyDescent="0.4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5"/>
      <c r="L178" s="35"/>
      <c r="M178" s="35"/>
      <c r="N178" s="35"/>
      <c r="O178" s="35"/>
      <c r="P178" s="35"/>
    </row>
    <row r="179" spans="1:19" ht="42" customHeight="1" x14ac:dyDescent="0.4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</row>
    <row r="180" spans="1:19" ht="25.9" customHeight="1" x14ac:dyDescent="0.4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</row>
    <row r="181" spans="1:19" x14ac:dyDescent="0.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5"/>
      <c r="L181" s="35"/>
      <c r="M181" s="35"/>
      <c r="N181" s="35"/>
      <c r="O181" s="35"/>
      <c r="P181" s="35"/>
    </row>
    <row r="182" spans="1:19" ht="25.9" customHeight="1" x14ac:dyDescent="0.4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165"/>
      <c r="O182" s="165"/>
      <c r="P182" s="35"/>
    </row>
    <row r="183" spans="1:19" x14ac:dyDescent="0.4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5"/>
      <c r="L183" s="35"/>
      <c r="M183" s="35"/>
      <c r="N183" s="35"/>
      <c r="O183" s="35"/>
      <c r="P183" s="35"/>
    </row>
    <row r="184" spans="1:19" x14ac:dyDescent="0.4">
      <c r="A184" s="205"/>
      <c r="B184" s="205"/>
      <c r="C184" s="205"/>
      <c r="D184" s="205"/>
      <c r="E184" s="127"/>
      <c r="F184" s="127"/>
      <c r="G184" s="136"/>
      <c r="H184" s="136"/>
      <c r="I184" s="150"/>
      <c r="J184" s="165"/>
      <c r="K184" s="35"/>
      <c r="L184" s="35"/>
      <c r="M184" s="35"/>
      <c r="N184" s="35"/>
      <c r="O184" s="35"/>
      <c r="P184" s="35"/>
    </row>
    <row r="185" spans="1:19" x14ac:dyDescent="0.4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5"/>
      <c r="L185" s="35"/>
      <c r="M185" s="35"/>
      <c r="N185" s="35"/>
      <c r="O185" s="35"/>
      <c r="P185" s="35"/>
    </row>
    <row r="186" spans="1:19" x14ac:dyDescent="0.4">
      <c r="A186" s="205"/>
      <c r="B186" s="205"/>
      <c r="C186" s="205"/>
      <c r="D186" s="205"/>
      <c r="E186" s="127"/>
      <c r="F186" s="127"/>
      <c r="G186" s="136"/>
      <c r="H186" s="136"/>
      <c r="I186" s="150"/>
      <c r="J186" s="165"/>
      <c r="K186" s="35"/>
      <c r="L186" s="35"/>
      <c r="M186" s="35"/>
      <c r="N186" s="35"/>
      <c r="O186" s="35"/>
      <c r="P186" s="35"/>
    </row>
    <row r="187" spans="1:19" x14ac:dyDescent="0.4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5"/>
      <c r="L187" s="35"/>
      <c r="M187" s="35"/>
      <c r="N187" s="35"/>
      <c r="O187" s="35"/>
      <c r="P187" s="35"/>
    </row>
    <row r="188" spans="1:19" ht="5.25" customHeight="1" x14ac:dyDescent="0.4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9" x14ac:dyDescent="0.4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5"/>
      <c r="L189" s="35"/>
      <c r="M189" s="35"/>
      <c r="N189" s="35"/>
      <c r="O189" s="35"/>
      <c r="P189" s="35"/>
    </row>
    <row r="190" spans="1:19" ht="25.9" customHeight="1" x14ac:dyDescent="0.4">
      <c r="A190" s="251"/>
      <c r="B190" s="205"/>
      <c r="C190" s="205"/>
      <c r="D190" s="205"/>
      <c r="E190" s="127"/>
      <c r="F190" s="127"/>
      <c r="G190" s="136"/>
      <c r="H190" s="136"/>
      <c r="I190" s="150"/>
      <c r="J190" s="165"/>
      <c r="K190" s="35"/>
      <c r="L190" s="35"/>
      <c r="M190" s="35"/>
      <c r="N190" s="35"/>
      <c r="O190" s="35"/>
      <c r="P190" s="35"/>
    </row>
    <row r="191" spans="1:19" x14ac:dyDescent="0.4">
      <c r="A191" s="36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</row>
    <row r="192" spans="1:19" x14ac:dyDescent="0.4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</row>
    <row r="193" spans="1:16" x14ac:dyDescent="0.4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x14ac:dyDescent="0.4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x14ac:dyDescent="0.4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x14ac:dyDescent="0.4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x14ac:dyDescent="0.4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</sheetData>
  <sortState ref="A32:AC32">
    <sortCondition descending="1" ref="A32"/>
  </sortState>
  <mergeCells count="44">
    <mergeCell ref="C70:R70"/>
    <mergeCell ref="G68:H68"/>
    <mergeCell ref="G69:H69"/>
    <mergeCell ref="A1:AC1"/>
    <mergeCell ref="A170:Q170"/>
    <mergeCell ref="A169:D169"/>
    <mergeCell ref="B51:B52"/>
    <mergeCell ref="C51:R51"/>
    <mergeCell ref="C52:R52"/>
    <mergeCell ref="B53:B56"/>
    <mergeCell ref="C53:M53"/>
    <mergeCell ref="C54:R54"/>
    <mergeCell ref="C55:R55"/>
    <mergeCell ref="C58:R58"/>
    <mergeCell ref="C56:R56"/>
    <mergeCell ref="C57:R57"/>
    <mergeCell ref="C59:R59"/>
    <mergeCell ref="G65:H65"/>
    <mergeCell ref="G66:H66"/>
    <mergeCell ref="G67:H67"/>
    <mergeCell ref="A190:D190"/>
    <mergeCell ref="A172:D172"/>
    <mergeCell ref="A180:R180"/>
    <mergeCell ref="A179:S179"/>
    <mergeCell ref="A182:M182"/>
    <mergeCell ref="A186:D186"/>
    <mergeCell ref="A184:D184"/>
    <mergeCell ref="A173:Q173"/>
    <mergeCell ref="A177:Q177"/>
    <mergeCell ref="B65:B69"/>
    <mergeCell ref="C65:D65"/>
    <mergeCell ref="C66:D66"/>
    <mergeCell ref="C67:D67"/>
    <mergeCell ref="C68:D68"/>
    <mergeCell ref="C69:D69"/>
    <mergeCell ref="A2:AC2"/>
    <mergeCell ref="T6:U6"/>
    <mergeCell ref="V6:W6"/>
    <mergeCell ref="D4:S4"/>
    <mergeCell ref="D5:S5"/>
    <mergeCell ref="AB6:AC6"/>
    <mergeCell ref="X6:Y6"/>
    <mergeCell ref="Z6:AA6"/>
    <mergeCell ref="T7:AC7"/>
  </mergeCells>
  <pageMargins left="0.25" right="0.25" top="0.75" bottom="0.75" header="0.3" footer="0.3"/>
  <pageSetup paperSize="9" scale="28" fitToHeight="0" orientation="landscape" r:id="rId1"/>
  <headerFooter>
    <oddHeader>&amp;C&amp;G</oddHeader>
    <oddFooter>&amp;CANNEXURE "H9"&amp;RPAGE &amp;P</oddFooter>
  </headerFooter>
  <colBreaks count="1" manualBreakCount="1">
    <brk id="1" max="6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101 - Gauteng</vt:lpstr>
      <vt:lpstr>102 - East London</vt:lpstr>
      <vt:lpstr>103 - Kimberley</vt:lpstr>
      <vt:lpstr>104 - PE</vt:lpstr>
      <vt:lpstr>105 - Alberton</vt:lpstr>
      <vt:lpstr>106 - Cape Town </vt:lpstr>
      <vt:lpstr>107 - Free State</vt:lpstr>
      <vt:lpstr>108 - North West</vt:lpstr>
      <vt:lpstr>109 - KZN</vt:lpstr>
      <vt:lpstr>112 - PTA (40 HOURS)</vt:lpstr>
      <vt:lpstr>113 - PTA (45 HOURS)</vt:lpstr>
      <vt:lpstr>114 - Kungweni</vt:lpstr>
      <vt:lpstr>115 - Rustenburg, Brits Mankwe</vt:lpstr>
      <vt:lpstr>116 - Limpopo</vt:lpstr>
      <vt:lpstr>117 - Mpumalanga</vt:lpstr>
      <vt:lpstr>'101 - Gauteng'!Print_Area</vt:lpstr>
      <vt:lpstr>'102 - East London'!Print_Area</vt:lpstr>
      <vt:lpstr>'103 - Kimberley'!Print_Area</vt:lpstr>
      <vt:lpstr>'104 - PE'!Print_Area</vt:lpstr>
      <vt:lpstr>'105 - Alberton'!Print_Area</vt:lpstr>
      <vt:lpstr>'106 - Cape Town '!Print_Area</vt:lpstr>
      <vt:lpstr>'107 - Free State'!Print_Area</vt:lpstr>
      <vt:lpstr>'108 - North West'!Print_Area</vt:lpstr>
      <vt:lpstr>'109 - KZN'!Print_Area</vt:lpstr>
      <vt:lpstr>'112 - PTA (40 HOURS)'!Print_Area</vt:lpstr>
      <vt:lpstr>'113 - PTA (45 HOURS)'!Print_Area</vt:lpstr>
      <vt:lpstr>'114 - Kungweni'!Print_Area</vt:lpstr>
      <vt:lpstr>'115 - Rustenburg, Brits Mankwe'!Print_Area</vt:lpstr>
      <vt:lpstr>'116 - Limpopo'!Print_Area</vt:lpstr>
      <vt:lpstr>'117 - Mpumalanga'!Print_Area</vt:lpstr>
      <vt:lpstr>'101 - Gauteng'!Print_Titles</vt:lpstr>
      <vt:lpstr>'102 - East London'!Print_Titles</vt:lpstr>
      <vt:lpstr>'103 - Kimberley'!Print_Titles</vt:lpstr>
      <vt:lpstr>'104 - PE'!Print_Titles</vt:lpstr>
      <vt:lpstr>'105 - Alberton'!Print_Titles</vt:lpstr>
      <vt:lpstr>'106 - Cape Town '!Print_Titles</vt:lpstr>
      <vt:lpstr>'107 - Free State'!Print_Titles</vt:lpstr>
      <vt:lpstr>'108 - North West'!Print_Titles</vt:lpstr>
      <vt:lpstr>'109 - KZN'!Print_Titles</vt:lpstr>
      <vt:lpstr>'112 - PTA (40 HOURS)'!Print_Titles</vt:lpstr>
      <vt:lpstr>'113 - PTA (45 HOURS)'!Print_Titles</vt:lpstr>
      <vt:lpstr>'114 - Kungweni'!Print_Titles</vt:lpstr>
      <vt:lpstr>'115 - Rustenburg, Brits Mankwe'!Print_Titles</vt:lpstr>
      <vt:lpstr>'116 - Limpopo'!Print_Titles</vt:lpstr>
      <vt:lpstr>'117 - Mpumalanga'!Print_Titles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Marleze van der Westhuizen</dc:creator>
  <cp:lastModifiedBy>admin</cp:lastModifiedBy>
  <cp:lastPrinted>2019-09-25T11:06:05Z</cp:lastPrinted>
  <dcterms:created xsi:type="dcterms:W3CDTF">2015-05-12T09:18:13Z</dcterms:created>
  <dcterms:modified xsi:type="dcterms:W3CDTF">2019-09-25T13:32:01Z</dcterms:modified>
</cp:coreProperties>
</file>